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HelenDavis\Downloads\"/>
    </mc:Choice>
  </mc:AlternateContent>
  <xr:revisionPtr revIDLastSave="96" documentId="8_{DD5BA490-C4E0-4FD2-AF3F-E20ECB4FA2FB}" xr6:coauthVersionLast="47" xr6:coauthVersionMax="47" xr10:uidLastSave="{B2BF1A04-E5CD-47CC-902C-59D5DF04B508}"/>
  <bookViews>
    <workbookView xWindow="-120" yWindow="-120" windowWidth="29040" windowHeight="15720" activeTab="2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Civic" sheetId="10" r:id="rId5"/>
    <sheet name="Events" sheetId="13" r:id="rId6"/>
    <sheet name="Placemaking " sheetId="14" r:id="rId7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3" l="1"/>
  <c r="G20" i="13"/>
  <c r="G19" i="13"/>
  <c r="F19" i="13"/>
  <c r="E19" i="13"/>
  <c r="C32" i="13"/>
  <c r="D32" i="13"/>
  <c r="B20" i="13"/>
  <c r="G18" i="13"/>
  <c r="E18" i="13"/>
  <c r="F18" i="13"/>
  <c r="H41" i="4"/>
  <c r="E40" i="4"/>
  <c r="I40" i="4"/>
  <c r="J41" i="4" s="1"/>
  <c r="F40" i="4"/>
  <c r="G40" i="4"/>
  <c r="H40" i="4"/>
  <c r="I16" i="4"/>
  <c r="I19" i="4"/>
  <c r="I20" i="4"/>
  <c r="I21" i="4"/>
  <c r="I22" i="4"/>
  <c r="I23" i="4"/>
  <c r="I26" i="4"/>
  <c r="I27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40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G4" i="14"/>
  <c r="G16" i="1"/>
  <c r="E5" i="1"/>
  <c r="E10" i="2"/>
  <c r="F17" i="13"/>
  <c r="F6" i="10"/>
  <c r="F16" i="1"/>
  <c r="F14" i="2"/>
  <c r="D7" i="2"/>
  <c r="D4" i="9"/>
  <c r="D5" i="9"/>
  <c r="E5" i="2"/>
  <c r="E6" i="2"/>
  <c r="E7" i="2"/>
  <c r="C7" i="2"/>
  <c r="B17" i="10"/>
  <c r="B14" i="9"/>
  <c r="F5" i="10"/>
  <c r="F8" i="10"/>
  <c r="F9" i="10"/>
  <c r="F10" i="10"/>
  <c r="F11" i="10"/>
  <c r="F12" i="10"/>
  <c r="F13" i="10"/>
  <c r="F14" i="10"/>
  <c r="F15" i="10"/>
  <c r="F17" i="10"/>
  <c r="F14" i="9"/>
  <c r="G14" i="9"/>
  <c r="F13" i="9"/>
  <c r="B13" i="9"/>
  <c r="G13" i="9"/>
  <c r="F34" i="2"/>
  <c r="F11" i="9"/>
  <c r="G11" i="9"/>
  <c r="F27" i="1"/>
  <c r="F12" i="9"/>
  <c r="G12" i="9"/>
  <c r="E13" i="9"/>
  <c r="D13" i="9"/>
  <c r="D27" i="13"/>
  <c r="D20" i="13"/>
  <c r="D29" i="13"/>
  <c r="C34" i="2"/>
  <c r="C13" i="2"/>
  <c r="H5" i="4"/>
  <c r="H6" i="4"/>
  <c r="H7" i="4"/>
  <c r="H8" i="4"/>
  <c r="H9" i="4"/>
  <c r="H10" i="4"/>
  <c r="H11" i="4"/>
  <c r="H12" i="4"/>
  <c r="H4" i="4"/>
  <c r="H13" i="4"/>
  <c r="E6" i="9"/>
  <c r="E4" i="1"/>
  <c r="E7" i="1"/>
  <c r="E5" i="9"/>
  <c r="E4" i="9"/>
  <c r="I5" i="2"/>
  <c r="E16" i="1"/>
  <c r="E11" i="2"/>
  <c r="C11" i="9"/>
  <c r="E4" i="14"/>
  <c r="E14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15" i="2"/>
  <c r="E12" i="2"/>
  <c r="E6" i="13"/>
  <c r="E7" i="13"/>
  <c r="E5" i="13"/>
  <c r="E12" i="13"/>
  <c r="F7" i="13"/>
  <c r="B24" i="9"/>
  <c r="G13" i="4"/>
  <c r="D6" i="9"/>
  <c r="F13" i="4"/>
  <c r="C6" i="9"/>
  <c r="E13" i="4"/>
  <c r="G22" i="2"/>
  <c r="F13" i="2"/>
  <c r="F23" i="13"/>
  <c r="F27" i="13" s="1"/>
  <c r="J10" i="4"/>
  <c r="J12" i="4"/>
  <c r="J5" i="4"/>
  <c r="J6" i="4"/>
  <c r="I7" i="4"/>
  <c r="J7" i="4"/>
  <c r="I8" i="4"/>
  <c r="J8" i="4"/>
  <c r="I9" i="4"/>
  <c r="J9" i="4"/>
  <c r="I11" i="4"/>
  <c r="J11" i="4"/>
  <c r="E17" i="1"/>
  <c r="F17" i="1"/>
  <c r="G17" i="1"/>
  <c r="F13" i="1"/>
  <c r="E11" i="1"/>
  <c r="E12" i="1"/>
  <c r="E13" i="1"/>
  <c r="E14" i="1"/>
  <c r="E15" i="1"/>
  <c r="E18" i="1"/>
  <c r="E19" i="1"/>
  <c r="E20" i="1"/>
  <c r="E21" i="1"/>
  <c r="E22" i="1"/>
  <c r="E23" i="1"/>
  <c r="E24" i="1"/>
  <c r="E25" i="1"/>
  <c r="E26" i="1"/>
  <c r="E10" i="1"/>
  <c r="F26" i="2"/>
  <c r="G26" i="2"/>
  <c r="E26" i="13"/>
  <c r="E25" i="13"/>
  <c r="E24" i="13"/>
  <c r="E13" i="13"/>
  <c r="E14" i="13"/>
  <c r="E15" i="13"/>
  <c r="E16" i="13"/>
  <c r="E17" i="13"/>
  <c r="E20" i="13"/>
  <c r="D13" i="2"/>
  <c r="D34" i="2"/>
  <c r="B16" i="9"/>
  <c r="F16" i="9"/>
  <c r="G7" i="13"/>
  <c r="G5" i="13"/>
  <c r="G26" i="13"/>
  <c r="G25" i="13"/>
  <c r="G24" i="13"/>
  <c r="G23" i="13"/>
  <c r="G12" i="10"/>
  <c r="G11" i="10"/>
  <c r="G7" i="10"/>
  <c r="E6" i="1"/>
  <c r="G6" i="2"/>
  <c r="G11" i="1"/>
  <c r="G12" i="1"/>
  <c r="G6" i="1"/>
  <c r="G11" i="2"/>
  <c r="G12" i="2"/>
  <c r="G10" i="2"/>
  <c r="G13" i="2"/>
  <c r="C4" i="9"/>
  <c r="E23" i="13"/>
  <c r="E27" i="13" s="1"/>
  <c r="G16" i="9"/>
  <c r="C36" i="2"/>
  <c r="C8" i="13"/>
  <c r="C7" i="9"/>
  <c r="D8" i="13"/>
  <c r="D7" i="9"/>
  <c r="G17" i="13"/>
  <c r="G27" i="13"/>
  <c r="D27" i="1"/>
  <c r="D12" i="9"/>
  <c r="G33" i="2"/>
  <c r="G15" i="2"/>
  <c r="G16" i="2"/>
  <c r="G17" i="2"/>
  <c r="F18" i="2"/>
  <c r="G18" i="2"/>
  <c r="F19" i="2"/>
  <c r="G19" i="2"/>
  <c r="G20" i="2"/>
  <c r="G21" i="2"/>
  <c r="G23" i="2"/>
  <c r="F24" i="2"/>
  <c r="G24" i="2"/>
  <c r="F25" i="2"/>
  <c r="G25" i="2"/>
  <c r="G27" i="2"/>
  <c r="F28" i="2"/>
  <c r="G28" i="2"/>
  <c r="G29" i="2"/>
  <c r="F30" i="2"/>
  <c r="G30" i="2"/>
  <c r="F31" i="2"/>
  <c r="G31" i="2"/>
  <c r="G32" i="2"/>
  <c r="F5" i="2"/>
  <c r="C5" i="14"/>
  <c r="C16" i="9"/>
  <c r="D5" i="14"/>
  <c r="F5" i="14"/>
  <c r="C27" i="13"/>
  <c r="C20" i="13"/>
  <c r="F13" i="13"/>
  <c r="G13" i="13"/>
  <c r="F14" i="13"/>
  <c r="G14" i="13"/>
  <c r="F15" i="13"/>
  <c r="G15" i="13"/>
  <c r="G16" i="13"/>
  <c r="F6" i="13"/>
  <c r="G6" i="13" s="1"/>
  <c r="F4" i="13"/>
  <c r="G8" i="13" s="1"/>
  <c r="F8" i="13"/>
  <c r="F7" i="9"/>
  <c r="G6" i="10"/>
  <c r="G8" i="10"/>
  <c r="G9" i="10"/>
  <c r="G10" i="10"/>
  <c r="G13" i="10"/>
  <c r="G14" i="10"/>
  <c r="G15" i="10"/>
  <c r="G16" i="10"/>
  <c r="G5" i="10"/>
  <c r="G17" i="10"/>
  <c r="E6" i="10"/>
  <c r="E7" i="10"/>
  <c r="E8" i="10"/>
  <c r="E9" i="10"/>
  <c r="E10" i="10"/>
  <c r="E11" i="10"/>
  <c r="E12" i="10"/>
  <c r="E13" i="10"/>
  <c r="E14" i="10"/>
  <c r="E15" i="10"/>
  <c r="E16" i="10"/>
  <c r="E5" i="10"/>
  <c r="C17" i="10"/>
  <c r="D17" i="10"/>
  <c r="I13" i="4"/>
  <c r="G13" i="1"/>
  <c r="F14" i="1"/>
  <c r="G14" i="1"/>
  <c r="G15" i="1"/>
  <c r="F18" i="1"/>
  <c r="G18" i="1"/>
  <c r="F19" i="1"/>
  <c r="G19" i="1"/>
  <c r="F20" i="1"/>
  <c r="G20" i="1"/>
  <c r="F21" i="1"/>
  <c r="G21" i="1"/>
  <c r="F22" i="1"/>
  <c r="G22" i="1"/>
  <c r="F23" i="1"/>
  <c r="G23" i="1"/>
  <c r="G24" i="1"/>
  <c r="G25" i="1"/>
  <c r="G26" i="1"/>
  <c r="F10" i="1"/>
  <c r="G10" i="1"/>
  <c r="F5" i="1"/>
  <c r="G5" i="1"/>
  <c r="C27" i="1"/>
  <c r="C12" i="9"/>
  <c r="C7" i="1"/>
  <c r="D7" i="1"/>
  <c r="G27" i="1"/>
  <c r="D29" i="1"/>
  <c r="C29" i="1"/>
  <c r="C5" i="9"/>
  <c r="C8" i="9"/>
  <c r="G14" i="2"/>
  <c r="G34" i="2"/>
  <c r="J4" i="4"/>
  <c r="J13" i="4"/>
  <c r="F7" i="1"/>
  <c r="F5" i="9"/>
  <c r="G4" i="1"/>
  <c r="G7" i="1"/>
  <c r="G29" i="1" s="1"/>
  <c r="E8" i="13"/>
  <c r="F7" i="2"/>
  <c r="G5" i="2"/>
  <c r="G7" i="2"/>
  <c r="G36" i="2" s="1"/>
  <c r="C14" i="9"/>
  <c r="D14" i="9"/>
  <c r="G12" i="13"/>
  <c r="G29" i="13" s="1"/>
  <c r="C29" i="13"/>
  <c r="G19" i="10"/>
  <c r="D36" i="2"/>
  <c r="E17" i="10"/>
  <c r="F29" i="1"/>
  <c r="G32" i="1"/>
  <c r="E27" i="1"/>
  <c r="E12" i="9"/>
  <c r="E29" i="1"/>
  <c r="F4" i="9"/>
  <c r="F36" i="2"/>
  <c r="D15" i="9"/>
  <c r="C15" i="9"/>
  <c r="E14" i="9"/>
  <c r="D8" i="9"/>
  <c r="D11" i="9"/>
  <c r="F6" i="9"/>
  <c r="E29" i="13"/>
  <c r="E32" i="13" s="1"/>
  <c r="D17" i="9"/>
  <c r="D19" i="9"/>
  <c r="C17" i="9"/>
  <c r="C19" i="9"/>
  <c r="E15" i="9"/>
  <c r="F8" i="9"/>
  <c r="B8" i="13"/>
  <c r="B7" i="9" s="1"/>
  <c r="C24" i="4"/>
  <c r="D40" i="4"/>
  <c r="C40" i="4"/>
  <c r="C16" i="4"/>
  <c r="B40" i="4"/>
  <c r="B16" i="4"/>
  <c r="B13" i="2"/>
  <c r="E13" i="2"/>
  <c r="E34" i="2"/>
  <c r="E36" i="2"/>
  <c r="B34" i="2"/>
  <c r="B11" i="9"/>
  <c r="B27" i="13"/>
  <c r="B5" i="14"/>
  <c r="B13" i="4"/>
  <c r="C13" i="4"/>
  <c r="B27" i="1"/>
  <c r="B12" i="9"/>
  <c r="B7" i="1"/>
  <c r="B5" i="9"/>
  <c r="B7" i="2"/>
  <c r="B4" i="9"/>
  <c r="D27" i="4"/>
  <c r="D26" i="4"/>
  <c r="D25" i="4"/>
  <c r="D23" i="4"/>
  <c r="D22" i="4"/>
  <c r="D21" i="4"/>
  <c r="D19" i="4"/>
  <c r="D18" i="4"/>
  <c r="D16" i="4"/>
  <c r="D11" i="4"/>
  <c r="D9" i="4"/>
  <c r="D8" i="4"/>
  <c r="D7" i="4"/>
  <c r="D6" i="4"/>
  <c r="D5" i="4"/>
  <c r="D4" i="4"/>
  <c r="B6" i="9"/>
  <c r="D20" i="4"/>
  <c r="G5" i="9"/>
  <c r="G4" i="9"/>
  <c r="B8" i="9"/>
  <c r="G6" i="9"/>
  <c r="E11" i="9"/>
  <c r="E17" i="9"/>
  <c r="B29" i="1"/>
  <c r="B29" i="13"/>
  <c r="B15" i="9" s="1"/>
  <c r="D13" i="4"/>
  <c r="B36" i="2"/>
  <c r="G40" i="2"/>
  <c r="D24" i="4"/>
  <c r="B32" i="13"/>
  <c r="B17" i="9"/>
  <c r="B19" i="9"/>
  <c r="G7" i="9" l="1"/>
  <c r="G8" i="9" s="1"/>
  <c r="E7" i="9"/>
  <c r="E8" i="9" s="1"/>
  <c r="E19" i="9" s="1"/>
  <c r="F20" i="13"/>
  <c r="F29" i="13" s="1"/>
  <c r="F32" i="13" s="1"/>
  <c r="F15" i="9" l="1"/>
  <c r="G36" i="13"/>
  <c r="F17" i="9" l="1"/>
  <c r="F19" i="9" s="1"/>
  <c r="G15" i="9"/>
  <c r="G17" i="9" s="1"/>
  <c r="G19" i="9" l="1"/>
  <c r="B25" i="9" s="1"/>
  <c r="B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Clair Helen Davis</author>
  </authors>
  <commentList>
    <comment ref="F33" authorId="0" shapeId="0" xr:uid="{CEDF643D-1043-4462-A1A3-1B86352956A5}">
      <text>
        <r>
          <rPr>
            <sz val="11"/>
            <color theme="1"/>
            <rFont val="Calibri"/>
            <family val="2"/>
            <scheme val="minor"/>
          </rPr>
          <t xml:space="preserve">Clair Helen Davis:
</t>
        </r>
      </text>
    </comment>
  </commentList>
</comments>
</file>

<file path=xl/sharedStrings.xml><?xml version="1.0" encoding="utf-8"?>
<sst xmlns="http://schemas.openxmlformats.org/spreadsheetml/2006/main" count="305" uniqueCount="203">
  <si>
    <t>Management Accounts September  2025</t>
  </si>
  <si>
    <t xml:space="preserve">Summary Sheet </t>
  </si>
  <si>
    <t>Budget 2025/26</t>
  </si>
  <si>
    <t xml:space="preserve">September </t>
  </si>
  <si>
    <t>To Date</t>
  </si>
  <si>
    <t xml:space="preserve">Variance to Budget </t>
  </si>
  <si>
    <t xml:space="preserve">End of year Forecast </t>
  </si>
  <si>
    <t>Forecast v Budget Variance</t>
  </si>
  <si>
    <t>Notes</t>
  </si>
  <si>
    <t>Income</t>
  </si>
  <si>
    <t>Admin</t>
  </si>
  <si>
    <t xml:space="preserve">VAT Refunds not included in Income as it is not an income </t>
  </si>
  <si>
    <t xml:space="preserve">L &amp; A </t>
  </si>
  <si>
    <t>Town Hall</t>
  </si>
  <si>
    <t xml:space="preserve">Events </t>
  </si>
  <si>
    <t>Total Income</t>
  </si>
  <si>
    <t xml:space="preserve">removed Civic and Placemaking as no income </t>
  </si>
  <si>
    <t xml:space="preserve">Expenditure </t>
  </si>
  <si>
    <t>Civic</t>
  </si>
  <si>
    <t xml:space="preserve">Placemaking </t>
  </si>
  <si>
    <t>Total Expenditure</t>
  </si>
  <si>
    <r>
      <t>Net</t>
    </r>
    <r>
      <rPr>
        <b/>
        <sz val="12"/>
        <color rgb="FFFF0000"/>
        <rFont val="Arial"/>
        <family val="2"/>
      </rPr>
      <t xml:space="preserve"> (Expenditure)</t>
    </r>
    <r>
      <rPr>
        <b/>
        <sz val="12"/>
        <color theme="1"/>
        <rFont val="Arial"/>
        <family val="2"/>
      </rPr>
      <t xml:space="preserve"> / income </t>
    </r>
  </si>
  <si>
    <t>Reserves</t>
  </si>
  <si>
    <t>Opening free reserves</t>
  </si>
  <si>
    <t xml:space="preserve">Earmarked Reserves </t>
  </si>
  <si>
    <t>Total Opening Reserves</t>
  </si>
  <si>
    <r>
      <rPr>
        <sz val="12"/>
        <color rgb="FF000000"/>
        <rFont val="Arial"/>
        <family val="2"/>
      </rPr>
      <t xml:space="preserve">Forecast Underspend </t>
    </r>
    <r>
      <rPr>
        <sz val="12"/>
        <color rgb="FFFF0000"/>
        <rFont val="Arial"/>
        <family val="2"/>
      </rPr>
      <t>(Overspend</t>
    </r>
    <r>
      <rPr>
        <sz val="12"/>
        <color rgb="FF000000"/>
        <rFont val="Arial"/>
        <family val="2"/>
      </rPr>
      <t>)</t>
    </r>
  </si>
  <si>
    <t>Forecast Reserves at 31 March 2026</t>
  </si>
  <si>
    <t xml:space="preserve">Administration </t>
  </si>
  <si>
    <t xml:space="preserve">Income </t>
  </si>
  <si>
    <t xml:space="preserve">Precept </t>
  </si>
  <si>
    <t xml:space="preserve">Interest </t>
  </si>
  <si>
    <t>interest rates expect to stay the same or reduce only slightly</t>
  </si>
  <si>
    <t xml:space="preserve">Income Total </t>
  </si>
  <si>
    <t> </t>
  </si>
  <si>
    <t>Salaries/PAYE/Pension</t>
  </si>
  <si>
    <t>saving of chief officer salary  started later</t>
  </si>
  <si>
    <t>National insurance</t>
  </si>
  <si>
    <t xml:space="preserve">Pension contributions </t>
  </si>
  <si>
    <t xml:space="preserve">Total Salaries </t>
  </si>
  <si>
    <t>Temporary Staff/Contractors</t>
  </si>
  <si>
    <t>CO recruitment costs +mentoring</t>
  </si>
  <si>
    <t xml:space="preserve">Staff/Councillor Expenses </t>
  </si>
  <si>
    <t>Comms and Social media retainer</t>
  </si>
  <si>
    <t xml:space="preserve">twice in one month as fell on weekend </t>
  </si>
  <si>
    <t xml:space="preserve">Stationery </t>
  </si>
  <si>
    <t>Postage</t>
  </si>
  <si>
    <t>Photocopier</t>
  </si>
  <si>
    <t xml:space="preserve">Membership  </t>
  </si>
  <si>
    <t xml:space="preserve">one voice wales, slcc, iccm </t>
  </si>
  <si>
    <t>Legal Fees</t>
  </si>
  <si>
    <t>Legal Confidential waste</t>
  </si>
  <si>
    <t xml:space="preserve">Elections </t>
  </si>
  <si>
    <t>Election August 2025</t>
  </si>
  <si>
    <t xml:space="preserve">Training </t>
  </si>
  <si>
    <t xml:space="preserve">£350 refunded from SLCC for Clair's Cilca course </t>
  </si>
  <si>
    <t>Audit</t>
  </si>
  <si>
    <t xml:space="preserve">EA inv to come </t>
  </si>
  <si>
    <t>Telephones</t>
  </si>
  <si>
    <t xml:space="preserve">Insurance </t>
  </si>
  <si>
    <t xml:space="preserve">one off payment </t>
  </si>
  <si>
    <t xml:space="preserve">ICT support </t>
  </si>
  <si>
    <t xml:space="preserve">ICT equipment </t>
  </si>
  <si>
    <t>amended from Town Hall Equipment to Administration ICT equipment</t>
  </si>
  <si>
    <t>Software Costs</t>
  </si>
  <si>
    <t xml:space="preserve">Mileage </t>
  </si>
  <si>
    <t>use of own van whilst council van off road and attending conferences and meetings</t>
  </si>
  <si>
    <t>Financial Aid for Community Organisations</t>
  </si>
  <si>
    <t>Health &amp; Safety</t>
  </si>
  <si>
    <t>Health &amp; Safety inspections to ensure Town Hall is legally compliant</t>
  </si>
  <si>
    <t xml:space="preserve">Bank Charge </t>
  </si>
  <si>
    <t xml:space="preserve">Bank Service charge </t>
  </si>
  <si>
    <t xml:space="preserve">Expenditure Total </t>
  </si>
  <si>
    <t>check</t>
  </si>
  <si>
    <t xml:space="preserve">Leisure &amp; Amenities </t>
  </si>
  <si>
    <t xml:space="preserve"> Budget 2025/26</t>
  </si>
  <si>
    <t xml:space="preserve">Limes Cemetery </t>
  </si>
  <si>
    <t xml:space="preserve">prudent forecast based on to date forcast </t>
  </si>
  <si>
    <t>Play Equip Grant</t>
  </si>
  <si>
    <t>£0</t>
  </si>
  <si>
    <t>S106 Monies</t>
  </si>
  <si>
    <t>"Puddlegate"</t>
  </si>
  <si>
    <t xml:space="preserve">Limes Shed  </t>
  </si>
  <si>
    <t>Repair to Limes est cost £14000 using Holycross budget</t>
  </si>
  <si>
    <t>Holycross Church Yard</t>
  </si>
  <si>
    <t xml:space="preserve">Southgate Park </t>
  </si>
  <si>
    <t>Repair to wall</t>
  </si>
  <si>
    <t xml:space="preserve">Tree Maintenance </t>
  </si>
  <si>
    <t xml:space="preserve">tree survey in November </t>
  </si>
  <si>
    <t xml:space="preserve">Grounds Maintenance </t>
  </si>
  <si>
    <t>bushcutter and water presure cleaner</t>
  </si>
  <si>
    <t>New Play Equipment</t>
  </si>
  <si>
    <t>Grant received 2024-25 but costs incurred 2025-26</t>
  </si>
  <si>
    <t>Play Equip Maintenance</t>
  </si>
  <si>
    <t xml:space="preserve">Bench Maintenance </t>
  </si>
  <si>
    <t>Bio-diversity</t>
  </si>
  <si>
    <t>hanging baskets and plants etc</t>
  </si>
  <si>
    <t xml:space="preserve">Grass Cutting </t>
  </si>
  <si>
    <t>Monthly &amp; Annual  Playground Inspection</t>
  </si>
  <si>
    <t>Bin Collection</t>
  </si>
  <si>
    <t xml:space="preserve">War Memorial Maintenance </t>
  </si>
  <si>
    <t>Van  Lease</t>
  </si>
  <si>
    <t>repairs + lease</t>
  </si>
  <si>
    <t>Van Fuel/electric</t>
  </si>
  <si>
    <t xml:space="preserve">Electric Charger Point and reconect electricity </t>
  </si>
  <si>
    <t>Allotments (new cost code)</t>
  </si>
  <si>
    <t xml:space="preserve">gate prep, work completed. </t>
  </si>
  <si>
    <t>Check</t>
  </si>
  <si>
    <t>Budget 2024/25</t>
  </si>
  <si>
    <t>End of Year Forecast 2024/25</t>
  </si>
  <si>
    <t xml:space="preserve">Variance to Budget 24/25 to Forecast </t>
  </si>
  <si>
    <t xml:space="preserve">To Date </t>
  </si>
  <si>
    <t>Main Hall</t>
  </si>
  <si>
    <t>Lesser Hall</t>
  </si>
  <si>
    <t>Council Chamber/Weddings</t>
  </si>
  <si>
    <t>Robing Room</t>
  </si>
  <si>
    <t>Cowbridge Cinema</t>
  </si>
  <si>
    <t xml:space="preserve">Community Group looking to start in Autumn </t>
  </si>
  <si>
    <t xml:space="preserve">Town Hall Urgent Repair Works </t>
  </si>
  <si>
    <t>Charter Trust Grant</t>
  </si>
  <si>
    <t>Grant towards EOI for Heritage Lottery</t>
  </si>
  <si>
    <t>Town Hall Roof</t>
  </si>
  <si>
    <t>still to confirm the CADW grant of £17,000</t>
  </si>
  <si>
    <t>Insurance Claim money for roof</t>
  </si>
  <si>
    <t xml:space="preserve">insurance claim is in waiting to see how much </t>
  </si>
  <si>
    <t>General Maintenance</t>
  </si>
  <si>
    <t xml:space="preserve">Mayor's Parlour/ History Room </t>
  </si>
  <si>
    <t>History Room will be refurbhised along with the Town Hall Refurbishment. £6,000 has been vired from History Room to Consultancy Fees for the Architect's EOI charge</t>
  </si>
  <si>
    <t xml:space="preserve">need to fix tiles  £2,340 </t>
  </si>
  <si>
    <t>Music/Video License</t>
  </si>
  <si>
    <t>Projector</t>
  </si>
  <si>
    <t xml:space="preserve">Equipment </t>
  </si>
  <si>
    <t>non compliant H &amp; S Equipment</t>
  </si>
  <si>
    <t>Business Rates</t>
  </si>
  <si>
    <t>Consultancy Fees</t>
  </si>
  <si>
    <t>Consultancy fees for EOI now includes architects design drawings needed, EOI estimate £6,000, vired from History Room</t>
  </si>
  <si>
    <t>Utilities</t>
  </si>
  <si>
    <t>Contract with British Gas Lite ended, switched over to EDF without DCO knowledge. Debt accrued which required payment</t>
  </si>
  <si>
    <t>Hygiene &amp; Cleaning</t>
  </si>
  <si>
    <t xml:space="preserve">Marriage License </t>
  </si>
  <si>
    <t>marriaage  licence not due until December 2027</t>
  </si>
  <si>
    <t>Clock Maintenance/Service/Repair</t>
  </si>
  <si>
    <t>Window Cleaning</t>
  </si>
  <si>
    <t>Lift Maintenance/Service/Repair</t>
  </si>
  <si>
    <t xml:space="preserve">Boiler Maintenance/Service </t>
  </si>
  <si>
    <t xml:space="preserve">Locks </t>
  </si>
  <si>
    <t xml:space="preserve">Flags and Poles maintenance </t>
  </si>
  <si>
    <t>General Repairs was Maintenance Repairs</t>
  </si>
  <si>
    <t>Total</t>
  </si>
  <si>
    <t xml:space="preserve">No Income </t>
  </si>
  <si>
    <t>Expenditure</t>
  </si>
  <si>
    <t xml:space="preserve">Mayoral Allowance </t>
  </si>
  <si>
    <t xml:space="preserve">Senior Members Allowance </t>
  </si>
  <si>
    <t>Members Allowance</t>
  </si>
  <si>
    <t>Mayors Chain/Badges</t>
  </si>
  <si>
    <t>Civic Sunday</t>
  </si>
  <si>
    <t>Remembrance Sunday</t>
  </si>
  <si>
    <t>Orders of Service (around 100 people) - £250</t>
  </si>
  <si>
    <t>Mayor Making</t>
  </si>
  <si>
    <t xml:space="preserve">additional cost from fomer mayor funeral </t>
  </si>
  <si>
    <t>Road closure</t>
  </si>
  <si>
    <t>May Day</t>
  </si>
  <si>
    <t>Bugler</t>
  </si>
  <si>
    <t>Ceremonial attire (new cost code)</t>
  </si>
  <si>
    <t xml:space="preserve">plan to purchase more robes (too expensive dry clean instead) </t>
  </si>
  <si>
    <t>Bagpiper</t>
  </si>
  <si>
    <t>Publicity (new cost code previously in admin)</t>
  </si>
  <si>
    <t>Poppies over the door</t>
  </si>
  <si>
    <t>Photography (new cost code previously in admin)</t>
  </si>
  <si>
    <t>Buffet</t>
  </si>
  <si>
    <t>Special Events</t>
  </si>
  <si>
    <t xml:space="preserve">Wreath  for VJ Day+ VE + refreshments </t>
  </si>
  <si>
    <t>Drinks</t>
  </si>
  <si>
    <t>Events</t>
  </si>
  <si>
    <t>Shared Prosperity Fund</t>
  </si>
  <si>
    <t xml:space="preserve">no SPF  from the Vale </t>
  </si>
  <si>
    <t xml:space="preserve">Christmas Market </t>
  </si>
  <si>
    <t>Market moved indoors to Town hall so less expenses on security etc</t>
  </si>
  <si>
    <t>Christmas Grotto</t>
  </si>
  <si>
    <t xml:space="preserve">Eventbrite took until June to pay ticket money </t>
  </si>
  <si>
    <t xml:space="preserve">May Fayre Stalls </t>
  </si>
  <si>
    <t>Christmas Events</t>
  </si>
  <si>
    <t>Reindeer</t>
  </si>
  <si>
    <t xml:space="preserve">live reindeer extra costs </t>
  </si>
  <si>
    <t>Christmas Road Closure</t>
  </si>
  <si>
    <t>Christmas Stage and Sound</t>
  </si>
  <si>
    <t>Christmas Markets</t>
  </si>
  <si>
    <t>Christmas Laser Light Show</t>
  </si>
  <si>
    <t xml:space="preserve">community group are arranging this new attraction </t>
  </si>
  <si>
    <t>Hire/Purchase Lights</t>
  </si>
  <si>
    <t>Christmas Lights Installation</t>
  </si>
  <si>
    <t>Christmas Sub Total</t>
  </si>
  <si>
    <t>Other Events</t>
  </si>
  <si>
    <t xml:space="preserve">May Fayre </t>
  </si>
  <si>
    <t xml:space="preserve">1st year support to Community Group with reindeers and lazer </t>
  </si>
  <si>
    <t>Photography  (new cost code previously in admin)</t>
  </si>
  <si>
    <t>refunded by RBL for VJ day</t>
  </si>
  <si>
    <t>May Fayre &amp; Other Events Sub Total</t>
  </si>
  <si>
    <t>Placemaking</t>
  </si>
  <si>
    <t>Placemaking Projects</t>
  </si>
  <si>
    <t>Launch Buffet</t>
  </si>
  <si>
    <t>Expenditure Total</t>
  </si>
  <si>
    <t>£3800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</si>
</sst>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;[Red]\-&quot;£&quot;#,##0"/>
    <numFmt numFmtId="165" formatCode="&quot;£&quot;#,##0.00;[Red]\-&quot;£&quot;#,##0.00"/>
    <numFmt numFmtId="166" formatCode="&quot;£&quot;#,##0_);[Red]\(&quot;£&quot;#,##0\)"/>
    <numFmt numFmtId="167" formatCode="&quot;£&quot;#,##0.00"/>
    <numFmt numFmtId="168" formatCode="&quot;£&quot;#,##0"/>
    <numFmt numFmtId="169" formatCode="&quot;$&quot;#,##0.00"/>
    <numFmt numFmtId="170" formatCode="_-[$£-809]* #,##0.00_-;\-[$£-809]* #,##0.00_-;_-[$£-809]* &quot;-&quot;??_-;_-@_-"/>
  </numFmts>
  <fonts count="1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5" tint="0.7999816888943144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2"/>
      <color rgb="FF00B050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FF"/>
        <bgColor rgb="FF000000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vertical="center"/>
    </xf>
    <xf numFmtId="166" fontId="1" fillId="0" borderId="0" xfId="0" applyNumberFormat="1" applyFont="1"/>
    <xf numFmtId="166" fontId="1" fillId="2" borderId="0" xfId="0" applyNumberFormat="1" applyFont="1" applyFill="1"/>
    <xf numFmtId="166" fontId="1" fillId="0" borderId="0" xfId="0" applyNumberFormat="1" applyFont="1" applyAlignment="1">
      <alignment vertical="center"/>
    </xf>
    <xf numFmtId="166" fontId="1" fillId="0" borderId="1" xfId="0" applyNumberFormat="1" applyFont="1" applyBorder="1"/>
    <xf numFmtId="166" fontId="1" fillId="2" borderId="1" xfId="0" applyNumberFormat="1" applyFont="1" applyFill="1" applyBorder="1"/>
    <xf numFmtId="166" fontId="1" fillId="0" borderId="3" xfId="0" applyNumberFormat="1" applyFont="1" applyBorder="1"/>
    <xf numFmtId="38" fontId="8" fillId="0" borderId="9" xfId="0" applyNumberFormat="1" applyFont="1" applyBorder="1"/>
    <xf numFmtId="38" fontId="1" fillId="0" borderId="0" xfId="0" applyNumberFormat="1" applyFont="1"/>
    <xf numFmtId="38" fontId="1" fillId="0" borderId="1" xfId="0" applyNumberFormat="1" applyFont="1" applyBorder="1" applyAlignment="1">
      <alignment wrapText="1"/>
    </xf>
    <xf numFmtId="38" fontId="1" fillId="0" borderId="6" xfId="0" applyNumberFormat="1" applyFont="1" applyBorder="1" applyAlignment="1">
      <alignment vertical="center" wrapText="1"/>
    </xf>
    <xf numFmtId="38" fontId="1" fillId="3" borderId="0" xfId="0" applyNumberFormat="1" applyFont="1" applyFill="1"/>
    <xf numFmtId="38" fontId="1" fillId="0" borderId="13" xfId="0" applyNumberFormat="1" applyFont="1" applyBorder="1"/>
    <xf numFmtId="38" fontId="1" fillId="2" borderId="13" xfId="0" applyNumberFormat="1" applyFont="1" applyFill="1" applyBorder="1"/>
    <xf numFmtId="38" fontId="1" fillId="0" borderId="13" xfId="0" applyNumberFormat="1" applyFont="1" applyBorder="1" applyAlignment="1">
      <alignment wrapText="1"/>
    </xf>
    <xf numFmtId="38" fontId="1" fillId="2" borderId="0" xfId="0" applyNumberFormat="1" applyFont="1" applyFill="1"/>
    <xf numFmtId="166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horizontal="right" vertical="center"/>
    </xf>
    <xf numFmtId="166" fontId="1" fillId="6" borderId="1" xfId="0" applyNumberFormat="1" applyFont="1" applyFill="1" applyBorder="1"/>
    <xf numFmtId="166" fontId="1" fillId="0" borderId="8" xfId="0" applyNumberFormat="1" applyFont="1" applyBorder="1"/>
    <xf numFmtId="166" fontId="1" fillId="0" borderId="1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6" fontId="1" fillId="0" borderId="9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6" fontId="1" fillId="0" borderId="0" xfId="0" applyNumberFormat="1" applyFont="1" applyAlignment="1">
      <alignment horizontal="right"/>
    </xf>
    <xf numFmtId="166" fontId="3" fillId="6" borderId="0" xfId="0" applyNumberFormat="1" applyFont="1" applyFill="1" applyAlignment="1">
      <alignment horizontal="right"/>
    </xf>
    <xf numFmtId="38" fontId="3" fillId="6" borderId="18" xfId="0" applyNumberFormat="1" applyFont="1" applyFill="1" applyBorder="1" applyAlignment="1">
      <alignment horizontal="right"/>
    </xf>
    <xf numFmtId="38" fontId="1" fillId="0" borderId="9" xfId="0" applyNumberFormat="1" applyFont="1" applyBorder="1" applyAlignment="1">
      <alignment horizontal="right"/>
    </xf>
    <xf numFmtId="38" fontId="1" fillId="0" borderId="1" xfId="0" applyNumberFormat="1" applyFont="1" applyBorder="1" applyAlignment="1">
      <alignment horizontal="right"/>
    </xf>
    <xf numFmtId="38" fontId="3" fillId="6" borderId="1" xfId="0" applyNumberFormat="1" applyFont="1" applyFill="1" applyBorder="1" applyAlignment="1">
      <alignment horizontal="right"/>
    </xf>
    <xf numFmtId="38" fontId="1" fillId="0" borderId="13" xfId="0" applyNumberFormat="1" applyFont="1" applyBorder="1" applyAlignment="1">
      <alignment horizontal="right"/>
    </xf>
    <xf numFmtId="166" fontId="3" fillId="6" borderId="1" xfId="0" applyNumberFormat="1" applyFont="1" applyFill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166" fontId="3" fillId="6" borderId="18" xfId="0" applyNumberFormat="1" applyFont="1" applyFill="1" applyBorder="1" applyAlignment="1">
      <alignment horizontal="right" vertical="center"/>
    </xf>
    <xf numFmtId="166" fontId="3" fillId="0" borderId="28" xfId="0" applyNumberFormat="1" applyFont="1" applyBorder="1" applyAlignment="1">
      <alignment horizontal="right"/>
    </xf>
    <xf numFmtId="166" fontId="1" fillId="0" borderId="4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right" vertical="center"/>
    </xf>
    <xf numFmtId="166" fontId="1" fillId="2" borderId="17" xfId="0" applyNumberFormat="1" applyFont="1" applyFill="1" applyBorder="1" applyAlignment="1">
      <alignment vertical="center"/>
    </xf>
    <xf numFmtId="38" fontId="1" fillId="0" borderId="1" xfId="0" applyNumberFormat="1" applyFont="1" applyBorder="1" applyAlignment="1">
      <alignment vertical="center" wrapText="1"/>
    </xf>
    <xf numFmtId="38" fontId="1" fillId="0" borderId="0" xfId="0" applyNumberFormat="1" applyFont="1" applyAlignment="1">
      <alignment vertical="center"/>
    </xf>
    <xf numFmtId="38" fontId="1" fillId="3" borderId="0" xfId="0" applyNumberFormat="1" applyFont="1" applyFill="1" applyAlignment="1">
      <alignment vertical="center"/>
    </xf>
    <xf numFmtId="166" fontId="1" fillId="2" borderId="4" xfId="0" applyNumberFormat="1" applyFont="1" applyFill="1" applyBorder="1" applyAlignment="1">
      <alignment horizontal="right" vertical="center"/>
    </xf>
    <xf numFmtId="166" fontId="1" fillId="2" borderId="1" xfId="0" applyNumberFormat="1" applyFont="1" applyFill="1" applyBorder="1" applyAlignment="1">
      <alignment vertical="center" wrapText="1"/>
    </xf>
    <xf numFmtId="166" fontId="1" fillId="2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center" vertical="center" wrapText="1"/>
    </xf>
    <xf numFmtId="166" fontId="7" fillId="0" borderId="9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/>
    </xf>
    <xf numFmtId="166" fontId="7" fillId="0" borderId="1" xfId="0" applyNumberFormat="1" applyFont="1" applyBorder="1" applyAlignment="1">
      <alignment horizontal="left"/>
    </xf>
    <xf numFmtId="166" fontId="7" fillId="0" borderId="1" xfId="0" applyNumberFormat="1" applyFont="1" applyBorder="1" applyAlignment="1">
      <alignment horizontal="right"/>
    </xf>
    <xf numFmtId="166" fontId="4" fillId="6" borderId="9" xfId="0" applyNumberFormat="1" applyFont="1" applyFill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6" fontId="7" fillId="0" borderId="12" xfId="0" applyNumberFormat="1" applyFont="1" applyBorder="1" applyAlignment="1">
      <alignment horizontal="left" wrapText="1"/>
    </xf>
    <xf numFmtId="166" fontId="3" fillId="0" borderId="12" xfId="0" applyNumberFormat="1" applyFont="1" applyBorder="1" applyAlignment="1">
      <alignment horizontal="left" wrapText="1"/>
    </xf>
    <xf numFmtId="166" fontId="4" fillId="5" borderId="9" xfId="0" applyNumberFormat="1" applyFont="1" applyFill="1" applyBorder="1" applyAlignment="1">
      <alignment horizontal="right"/>
    </xf>
    <xf numFmtId="166" fontId="4" fillId="5" borderId="0" xfId="0" applyNumberFormat="1" applyFont="1" applyFill="1" applyAlignment="1">
      <alignment horizontal="left" wrapText="1"/>
    </xf>
    <xf numFmtId="166" fontId="4" fillId="7" borderId="9" xfId="0" applyNumberFormat="1" applyFont="1" applyFill="1" applyBorder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3" fillId="6" borderId="22" xfId="0" applyNumberFormat="1" applyFont="1" applyFill="1" applyBorder="1" applyAlignment="1">
      <alignment horizontal="right"/>
    </xf>
    <xf numFmtId="166" fontId="7" fillId="0" borderId="9" xfId="0" applyNumberFormat="1" applyFont="1" applyBorder="1" applyAlignment="1">
      <alignment horizontal="right" vertical="center"/>
    </xf>
    <xf numFmtId="166" fontId="7" fillId="0" borderId="12" xfId="0" applyNumberFormat="1" applyFont="1" applyBorder="1" applyAlignment="1">
      <alignment horizontal="left" vertical="center" wrapText="1"/>
    </xf>
    <xf numFmtId="166" fontId="7" fillId="0" borderId="29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center" vertical="center"/>
    </xf>
    <xf numFmtId="166" fontId="4" fillId="6" borderId="18" xfId="0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right"/>
    </xf>
    <xf numFmtId="166" fontId="7" fillId="2" borderId="12" xfId="0" applyNumberFormat="1" applyFont="1" applyFill="1" applyBorder="1" applyAlignment="1">
      <alignment horizontal="right" vertical="center"/>
    </xf>
    <xf numFmtId="38" fontId="1" fillId="0" borderId="6" xfId="0" applyNumberFormat="1" applyFont="1" applyBorder="1" applyAlignment="1">
      <alignment wrapText="1"/>
    </xf>
    <xf numFmtId="166" fontId="1" fillId="2" borderId="26" xfId="0" applyNumberFormat="1" applyFont="1" applyFill="1" applyBorder="1" applyAlignment="1">
      <alignment vertical="center"/>
    </xf>
    <xf numFmtId="166" fontId="3" fillId="6" borderId="23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horizontal="right"/>
    </xf>
    <xf numFmtId="166" fontId="4" fillId="5" borderId="0" xfId="0" applyNumberFormat="1" applyFont="1" applyFill="1" applyAlignment="1">
      <alignment horizontal="right"/>
    </xf>
    <xf numFmtId="166" fontId="4" fillId="6" borderId="27" xfId="0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left"/>
    </xf>
    <xf numFmtId="166" fontId="7" fillId="2" borderId="1" xfId="0" applyNumberFormat="1" applyFont="1" applyFill="1" applyBorder="1" applyAlignment="1">
      <alignment horizontal="right" vertical="center"/>
    </xf>
    <xf numFmtId="166" fontId="3" fillId="6" borderId="3" xfId="0" applyNumberFormat="1" applyFont="1" applyFill="1" applyBorder="1" applyAlignment="1">
      <alignment horizontal="right" vertical="center"/>
    </xf>
    <xf numFmtId="166" fontId="1" fillId="0" borderId="13" xfId="0" applyNumberFormat="1" applyFont="1" applyBorder="1" applyAlignment="1">
      <alignment horizontal="right" vertical="center"/>
    </xf>
    <xf numFmtId="0" fontId="1" fillId="0" borderId="1" xfId="0" applyFont="1" applyBorder="1"/>
    <xf numFmtId="166" fontId="4" fillId="7" borderId="9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/>
    <xf numFmtId="166" fontId="3" fillId="2" borderId="14" xfId="0" applyNumberFormat="1" applyFont="1" applyFill="1" applyBorder="1"/>
    <xf numFmtId="166" fontId="3" fillId="2" borderId="1" xfId="0" applyNumberFormat="1" applyFont="1" applyFill="1" applyBorder="1" applyAlignment="1">
      <alignment vertical="justify"/>
    </xf>
    <xf numFmtId="166" fontId="1" fillId="2" borderId="5" xfId="0" applyNumberFormat="1" applyFont="1" applyFill="1" applyBorder="1" applyAlignment="1">
      <alignment vertical="center"/>
    </xf>
    <xf numFmtId="166" fontId="1" fillId="2" borderId="5" xfId="0" applyNumberFormat="1" applyFont="1" applyFill="1" applyBorder="1" applyAlignment="1">
      <alignment horizontal="right" vertical="center"/>
    </xf>
    <xf numFmtId="166" fontId="1" fillId="2" borderId="11" xfId="0" applyNumberFormat="1" applyFont="1" applyFill="1" applyBorder="1"/>
    <xf numFmtId="166" fontId="6" fillId="2" borderId="0" xfId="0" applyNumberFormat="1" applyFont="1" applyFill="1"/>
    <xf numFmtId="166" fontId="7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right"/>
    </xf>
    <xf numFmtId="166" fontId="7" fillId="2" borderId="12" xfId="0" applyNumberFormat="1" applyFont="1" applyFill="1" applyBorder="1" applyAlignment="1">
      <alignment horizontal="right"/>
    </xf>
    <xf numFmtId="166" fontId="4" fillId="2" borderId="15" xfId="0" applyNumberFormat="1" applyFont="1" applyFill="1" applyBorder="1" applyAlignment="1">
      <alignment horizontal="right"/>
    </xf>
    <xf numFmtId="166" fontId="6" fillId="2" borderId="0" xfId="0" applyNumberFormat="1" applyFont="1" applyFill="1" applyAlignment="1">
      <alignment horizontal="right"/>
    </xf>
    <xf numFmtId="166" fontId="1" fillId="2" borderId="0" xfId="0" applyNumberFormat="1" applyFont="1" applyFill="1" applyAlignment="1">
      <alignment horizontal="right"/>
    </xf>
    <xf numFmtId="166" fontId="1" fillId="2" borderId="1" xfId="0" applyNumberFormat="1" applyFont="1" applyFill="1" applyBorder="1" applyAlignment="1">
      <alignment horizontal="right" vertical="center"/>
    </xf>
    <xf numFmtId="166" fontId="7" fillId="0" borderId="6" xfId="0" applyNumberFormat="1" applyFont="1" applyBorder="1" applyAlignment="1">
      <alignment horizontal="left" wrapText="1"/>
    </xf>
    <xf numFmtId="166" fontId="7" fillId="0" borderId="35" xfId="0" applyNumberFormat="1" applyFont="1" applyBorder="1" applyAlignment="1">
      <alignment horizontal="left" wrapText="1"/>
    </xf>
    <xf numFmtId="0" fontId="4" fillId="7" borderId="27" xfId="0" applyFont="1" applyFill="1" applyBorder="1" applyAlignment="1">
      <alignment horizontal="right"/>
    </xf>
    <xf numFmtId="167" fontId="4" fillId="5" borderId="1" xfId="0" applyNumberFormat="1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center"/>
    </xf>
    <xf numFmtId="38" fontId="3" fillId="6" borderId="19" xfId="0" applyNumberFormat="1" applyFont="1" applyFill="1" applyBorder="1" applyAlignment="1">
      <alignment vertical="center"/>
    </xf>
    <xf numFmtId="166" fontId="4" fillId="7" borderId="18" xfId="0" applyNumberFormat="1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vertical="center"/>
    </xf>
    <xf numFmtId="166" fontId="1" fillId="6" borderId="0" xfId="0" applyNumberFormat="1" applyFont="1" applyFill="1"/>
    <xf numFmtId="0" fontId="3" fillId="6" borderId="18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166" fontId="7" fillId="6" borderId="1" xfId="0" applyNumberFormat="1" applyFont="1" applyFill="1" applyBorder="1" applyAlignment="1">
      <alignment horizontal="right"/>
    </xf>
    <xf numFmtId="0" fontId="3" fillId="7" borderId="18" xfId="0" applyFont="1" applyFill="1" applyBorder="1" applyAlignment="1">
      <alignment horizontal="center" vertical="center" wrapText="1"/>
    </xf>
    <xf numFmtId="38" fontId="4" fillId="6" borderId="20" xfId="0" applyNumberFormat="1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38" fontId="4" fillId="6" borderId="21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right"/>
    </xf>
    <xf numFmtId="166" fontId="4" fillId="6" borderId="18" xfId="0" applyNumberFormat="1" applyFont="1" applyFill="1" applyBorder="1" applyAlignment="1">
      <alignment horizontal="center" vertical="center" wrapText="1"/>
    </xf>
    <xf numFmtId="166" fontId="4" fillId="7" borderId="18" xfId="0" applyNumberFormat="1" applyFont="1" applyFill="1" applyBorder="1" applyAlignment="1">
      <alignment horizontal="center" vertical="center"/>
    </xf>
    <xf numFmtId="166" fontId="3" fillId="6" borderId="31" xfId="0" applyNumberFormat="1" applyFont="1" applyFill="1" applyBorder="1"/>
    <xf numFmtId="166" fontId="4" fillId="6" borderId="27" xfId="0" applyNumberFormat="1" applyFont="1" applyFill="1" applyBorder="1" applyAlignment="1">
      <alignment horizontal="center" vertical="center" wrapText="1"/>
    </xf>
    <xf numFmtId="166" fontId="4" fillId="7" borderId="6" xfId="0" applyNumberFormat="1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left" wrapText="1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6" fontId="3" fillId="6" borderId="30" xfId="0" applyNumberFormat="1" applyFont="1" applyFill="1" applyBorder="1" applyAlignment="1">
      <alignment horizontal="right"/>
    </xf>
    <xf numFmtId="166" fontId="4" fillId="6" borderId="24" xfId="0" applyNumberFormat="1" applyFont="1" applyFill="1" applyBorder="1" applyAlignment="1">
      <alignment horizontal="right"/>
    </xf>
    <xf numFmtId="166" fontId="3" fillId="6" borderId="25" xfId="0" applyNumberFormat="1" applyFont="1" applyFill="1" applyBorder="1" applyAlignment="1">
      <alignment horizontal="right"/>
    </xf>
    <xf numFmtId="166" fontId="4" fillId="6" borderId="18" xfId="0" applyNumberFormat="1" applyFont="1" applyFill="1" applyBorder="1" applyAlignment="1">
      <alignment horizontal="right"/>
    </xf>
    <xf numFmtId="166" fontId="11" fillId="2" borderId="6" xfId="0" applyNumberFormat="1" applyFont="1" applyFill="1" applyBorder="1" applyAlignment="1">
      <alignment horizontal="right"/>
    </xf>
    <xf numFmtId="166" fontId="3" fillId="7" borderId="18" xfId="0" applyNumberFormat="1" applyFont="1" applyFill="1" applyBorder="1" applyAlignment="1">
      <alignment horizontal="right"/>
    </xf>
    <xf numFmtId="166" fontId="7" fillId="0" borderId="16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left" wrapText="1"/>
    </xf>
    <xf numFmtId="166" fontId="4" fillId="6" borderId="30" xfId="0" applyNumberFormat="1" applyFont="1" applyFill="1" applyBorder="1" applyAlignment="1">
      <alignment horizontal="right"/>
    </xf>
    <xf numFmtId="168" fontId="7" fillId="2" borderId="1" xfId="0" applyNumberFormat="1" applyFont="1" applyFill="1" applyBorder="1" applyAlignment="1">
      <alignment horizontal="right" vertical="center"/>
    </xf>
    <xf numFmtId="167" fontId="3" fillId="6" borderId="36" xfId="0" applyNumberFormat="1" applyFont="1" applyFill="1" applyBorder="1" applyAlignment="1">
      <alignment horizontal="center" vertical="center" wrapText="1"/>
    </xf>
    <xf numFmtId="166" fontId="4" fillId="6" borderId="36" xfId="0" applyNumberFormat="1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166" fontId="11" fillId="2" borderId="1" xfId="0" applyNumberFormat="1" applyFont="1" applyFill="1" applyBorder="1" applyAlignment="1">
      <alignment horizontal="right"/>
    </xf>
    <xf numFmtId="166" fontId="3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6" borderId="1" xfId="0" applyFont="1" applyFill="1" applyBorder="1" applyAlignment="1">
      <alignment horizontal="center" vertical="center" wrapText="1"/>
    </xf>
    <xf numFmtId="166" fontId="7" fillId="2" borderId="42" xfId="0" applyNumberFormat="1" applyFont="1" applyFill="1" applyBorder="1" applyAlignment="1">
      <alignment horizontal="right" vertical="center"/>
    </xf>
    <xf numFmtId="166" fontId="7" fillId="0" borderId="6" xfId="0" applyNumberFormat="1" applyFont="1" applyBorder="1" applyAlignment="1">
      <alignment horizontal="left"/>
    </xf>
    <xf numFmtId="166" fontId="7" fillId="2" borderId="5" xfId="0" applyNumberFormat="1" applyFont="1" applyFill="1" applyBorder="1" applyAlignment="1">
      <alignment horizontal="right" vertical="center"/>
    </xf>
    <xf numFmtId="166" fontId="7" fillId="2" borderId="6" xfId="0" applyNumberFormat="1" applyFont="1" applyFill="1" applyBorder="1" applyAlignment="1">
      <alignment horizontal="right" vertical="center"/>
    </xf>
    <xf numFmtId="0" fontId="1" fillId="2" borderId="13" xfId="0" applyFont="1" applyFill="1" applyBorder="1"/>
    <xf numFmtId="1" fontId="7" fillId="0" borderId="0" xfId="0" applyNumberFormat="1" applyFont="1"/>
    <xf numFmtId="1" fontId="1" fillId="0" borderId="0" xfId="0" applyNumberFormat="1" applyFont="1"/>
    <xf numFmtId="1" fontId="7" fillId="4" borderId="3" xfId="0" applyNumberFormat="1" applyFont="1" applyFill="1" applyBorder="1"/>
    <xf numFmtId="1" fontId="3" fillId="7" borderId="18" xfId="0" applyNumberFormat="1" applyFont="1" applyFill="1" applyBorder="1" applyAlignment="1">
      <alignment vertical="center" wrapText="1"/>
    </xf>
    <xf numFmtId="1" fontId="3" fillId="7" borderId="18" xfId="0" applyNumberFormat="1" applyFont="1" applyFill="1" applyBorder="1" applyAlignment="1">
      <alignment horizontal="center" vertical="center" wrapText="1"/>
    </xf>
    <xf numFmtId="1" fontId="8" fillId="0" borderId="0" xfId="0" applyNumberFormat="1" applyFont="1"/>
    <xf numFmtId="1" fontId="3" fillId="6" borderId="18" xfId="0" applyNumberFormat="1" applyFont="1" applyFill="1" applyBorder="1" applyAlignment="1">
      <alignment horizontal="right"/>
    </xf>
    <xf numFmtId="1" fontId="1" fillId="0" borderId="12" xfId="0" applyNumberFormat="1" applyFont="1" applyBorder="1"/>
    <xf numFmtId="1" fontId="1" fillId="0" borderId="9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vertical="center"/>
    </xf>
    <xf numFmtId="1" fontId="1" fillId="0" borderId="12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9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6" borderId="9" xfId="0" applyNumberFormat="1" applyFont="1" applyFill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1" fontId="3" fillId="0" borderId="1" xfId="0" applyNumberFormat="1" applyFont="1" applyBorder="1"/>
    <xf numFmtId="1" fontId="3" fillId="7" borderId="18" xfId="0" applyNumberFormat="1" applyFont="1" applyFill="1" applyBorder="1" applyAlignment="1">
      <alignment horizontal="right" vertical="center"/>
    </xf>
    <xf numFmtId="1" fontId="1" fillId="0" borderId="1" xfId="0" applyNumberFormat="1" applyFont="1" applyBorder="1" applyAlignment="1">
      <alignment wrapText="1"/>
    </xf>
    <xf numFmtId="1" fontId="3" fillId="0" borderId="29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1" fillId="0" borderId="13" xfId="0" applyNumberFormat="1" applyFont="1" applyBorder="1" applyAlignment="1">
      <alignment vertical="center" wrapText="1"/>
    </xf>
    <xf numFmtId="1" fontId="1" fillId="0" borderId="9" xfId="0" applyNumberFormat="1" applyFont="1" applyBorder="1" applyAlignment="1">
      <alignment wrapText="1"/>
    </xf>
    <xf numFmtId="1" fontId="3" fillId="7" borderId="1" xfId="0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right"/>
    </xf>
    <xf numFmtId="1" fontId="3" fillId="6" borderId="0" xfId="0" applyNumberFormat="1" applyFont="1" applyFill="1" applyAlignment="1">
      <alignment horizontal="right"/>
    </xf>
    <xf numFmtId="1" fontId="9" fillId="0" borderId="0" xfId="0" applyNumberFormat="1" applyFont="1"/>
    <xf numFmtId="168" fontId="1" fillId="0" borderId="0" xfId="0" applyNumberFormat="1" applyFont="1"/>
    <xf numFmtId="166" fontId="3" fillId="7" borderId="34" xfId="0" applyNumberFormat="1" applyFont="1" applyFill="1" applyBorder="1"/>
    <xf numFmtId="166" fontId="3" fillId="6" borderId="22" xfId="0" applyNumberFormat="1" applyFont="1" applyFill="1" applyBorder="1"/>
    <xf numFmtId="1" fontId="3" fillId="2" borderId="6" xfId="0" applyNumberFormat="1" applyFont="1" applyFill="1" applyBorder="1"/>
    <xf numFmtId="1" fontId="3" fillId="2" borderId="1" xfId="0" applyNumberFormat="1" applyFont="1" applyFill="1" applyBorder="1"/>
    <xf numFmtId="166" fontId="3" fillId="6" borderId="24" xfId="0" applyNumberFormat="1" applyFont="1" applyFill="1" applyBorder="1" applyAlignment="1">
      <alignment vertical="center"/>
    </xf>
    <xf numFmtId="38" fontId="1" fillId="2" borderId="13" xfId="0" applyNumberFormat="1" applyFont="1" applyFill="1" applyBorder="1" applyAlignment="1">
      <alignment horizontal="right"/>
    </xf>
    <xf numFmtId="38" fontId="1" fillId="2" borderId="3" xfId="0" applyNumberFormat="1" applyFont="1" applyFill="1" applyBorder="1" applyAlignment="1">
      <alignment wrapText="1"/>
    </xf>
    <xf numFmtId="38" fontId="1" fillId="2" borderId="13" xfId="0" applyNumberFormat="1" applyFont="1" applyFill="1" applyBorder="1" applyAlignment="1">
      <alignment wrapText="1"/>
    </xf>
    <xf numFmtId="38" fontId="3" fillId="2" borderId="1" xfId="0" applyNumberFormat="1" applyFont="1" applyFill="1" applyBorder="1" applyAlignment="1">
      <alignment wrapText="1"/>
    </xf>
    <xf numFmtId="166" fontId="7" fillId="5" borderId="3" xfId="0" applyNumberFormat="1" applyFont="1" applyFill="1" applyBorder="1" applyAlignment="1">
      <alignment horizontal="left"/>
    </xf>
    <xf numFmtId="166" fontId="7" fillId="2" borderId="1" xfId="0" applyNumberFormat="1" applyFont="1" applyFill="1" applyBorder="1" applyAlignment="1">
      <alignment horizontal="left"/>
    </xf>
    <xf numFmtId="166" fontId="7" fillId="5" borderId="0" xfId="0" applyNumberFormat="1" applyFont="1" applyFill="1" applyAlignment="1">
      <alignment horizontal="left"/>
    </xf>
    <xf numFmtId="166" fontId="4" fillId="2" borderId="9" xfId="0" applyNumberFormat="1" applyFont="1" applyFill="1" applyBorder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6" borderId="24" xfId="0" applyNumberFormat="1" applyFont="1" applyFill="1" applyBorder="1" applyAlignment="1">
      <alignment horizontal="right" vertical="center"/>
    </xf>
    <xf numFmtId="38" fontId="1" fillId="0" borderId="3" xfId="0" applyNumberFormat="1" applyFont="1" applyBorder="1" applyAlignment="1">
      <alignment horizontal="right"/>
    </xf>
    <xf numFmtId="166" fontId="1" fillId="0" borderId="9" xfId="0" applyNumberFormat="1" applyFont="1" applyBorder="1" applyAlignment="1">
      <alignment horizontal="right" vertical="center"/>
    </xf>
    <xf numFmtId="38" fontId="3" fillId="6" borderId="18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/>
    </xf>
    <xf numFmtId="166" fontId="5" fillId="2" borderId="6" xfId="0" applyNumberFormat="1" applyFont="1" applyFill="1" applyBorder="1" applyAlignment="1">
      <alignment horizontal="right" vertical="center"/>
    </xf>
    <xf numFmtId="166" fontId="1" fillId="2" borderId="6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/>
    </xf>
    <xf numFmtId="1" fontId="12" fillId="2" borderId="0" xfId="0" applyNumberFormat="1" applyFont="1" applyFill="1" applyAlignment="1">
      <alignment horizontal="right"/>
    </xf>
    <xf numFmtId="0" fontId="13" fillId="2" borderId="0" xfId="0" applyFont="1" applyFill="1" applyAlignment="1">
      <alignment horizontal="center"/>
    </xf>
    <xf numFmtId="166" fontId="1" fillId="0" borderId="12" xfId="0" applyNumberFormat="1" applyFont="1" applyBorder="1" applyAlignment="1">
      <alignment horizontal="right"/>
    </xf>
    <xf numFmtId="166" fontId="1" fillId="0" borderId="12" xfId="0" applyNumberFormat="1" applyFont="1" applyBorder="1" applyAlignment="1">
      <alignment horizontal="right" vertical="center"/>
    </xf>
    <xf numFmtId="166" fontId="1" fillId="0" borderId="3" xfId="0" applyNumberFormat="1" applyFont="1" applyBorder="1" applyAlignment="1">
      <alignment horizontal="right" vertical="center"/>
    </xf>
    <xf numFmtId="166" fontId="1" fillId="0" borderId="8" xfId="0" applyNumberFormat="1" applyFont="1" applyBorder="1" applyAlignment="1">
      <alignment horizontal="right" vertical="center"/>
    </xf>
    <xf numFmtId="166" fontId="3" fillId="6" borderId="41" xfId="0" applyNumberFormat="1" applyFont="1" applyFill="1" applyBorder="1" applyAlignment="1">
      <alignment horizontal="right"/>
    </xf>
    <xf numFmtId="166" fontId="3" fillId="0" borderId="9" xfId="0" applyNumberFormat="1" applyFont="1" applyBorder="1" applyAlignment="1">
      <alignment horizontal="right"/>
    </xf>
    <xf numFmtId="166" fontId="3" fillId="3" borderId="1" xfId="0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166" fontId="1" fillId="2" borderId="9" xfId="0" applyNumberFormat="1" applyFont="1" applyFill="1" applyBorder="1" applyAlignment="1">
      <alignment horizontal="right"/>
    </xf>
    <xf numFmtId="166" fontId="1" fillId="0" borderId="13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66" fontId="1" fillId="0" borderId="6" xfId="0" applyNumberFormat="1" applyFont="1" applyBorder="1" applyAlignment="1">
      <alignment horizontal="right" vertical="center"/>
    </xf>
    <xf numFmtId="166" fontId="1" fillId="2" borderId="13" xfId="0" applyNumberFormat="1" applyFont="1" applyFill="1" applyBorder="1" applyAlignment="1">
      <alignment horizontal="right" vertical="center"/>
    </xf>
    <xf numFmtId="166" fontId="1" fillId="2" borderId="13" xfId="0" applyNumberFormat="1" applyFont="1" applyFill="1" applyBorder="1" applyAlignment="1">
      <alignment horizontal="right"/>
    </xf>
    <xf numFmtId="1" fontId="1" fillId="0" borderId="5" xfId="0" applyNumberFormat="1" applyFont="1" applyBorder="1" applyAlignment="1">
      <alignment horizontal="right" vertical="center"/>
    </xf>
    <xf numFmtId="166" fontId="1" fillId="0" borderId="25" xfId="0" applyNumberFormat="1" applyFont="1" applyBorder="1" applyAlignment="1">
      <alignment horizontal="right"/>
    </xf>
    <xf numFmtId="38" fontId="8" fillId="0" borderId="9" xfId="0" applyNumberFormat="1" applyFont="1" applyBorder="1" applyAlignment="1">
      <alignment horizontal="right"/>
    </xf>
    <xf numFmtId="168" fontId="1" fillId="2" borderId="1" xfId="0" applyNumberFormat="1" applyFont="1" applyFill="1" applyBorder="1" applyAlignment="1">
      <alignment horizontal="right"/>
    </xf>
    <xf numFmtId="168" fontId="3" fillId="6" borderId="24" xfId="0" applyNumberFormat="1" applyFont="1" applyFill="1" applyBorder="1" applyAlignment="1">
      <alignment horizontal="right"/>
    </xf>
    <xf numFmtId="167" fontId="1" fillId="2" borderId="9" xfId="0" applyNumberFormat="1" applyFont="1" applyFill="1" applyBorder="1" applyAlignment="1">
      <alignment horizontal="right"/>
    </xf>
    <xf numFmtId="166" fontId="1" fillId="2" borderId="12" xfId="0" applyNumberFormat="1" applyFont="1" applyFill="1" applyBorder="1" applyAlignment="1">
      <alignment horizontal="right"/>
    </xf>
    <xf numFmtId="167" fontId="1" fillId="0" borderId="6" xfId="0" applyNumberFormat="1" applyFont="1" applyBorder="1" applyAlignment="1">
      <alignment horizontal="right" vertical="center"/>
    </xf>
    <xf numFmtId="168" fontId="1" fillId="0" borderId="1" xfId="0" applyNumberFormat="1" applyFont="1" applyBorder="1" applyAlignment="1">
      <alignment horizontal="right"/>
    </xf>
    <xf numFmtId="168" fontId="3" fillId="6" borderId="38" xfId="0" applyNumberFormat="1" applyFont="1" applyFill="1" applyBorder="1" applyAlignment="1">
      <alignment horizontal="right"/>
    </xf>
    <xf numFmtId="1" fontId="4" fillId="7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164" fontId="12" fillId="2" borderId="0" xfId="0" applyNumberFormat="1" applyFont="1" applyFill="1" applyAlignment="1">
      <alignment horizontal="right"/>
    </xf>
    <xf numFmtId="164" fontId="3" fillId="6" borderId="27" xfId="0" applyNumberFormat="1" applyFont="1" applyFill="1" applyBorder="1" applyAlignment="1">
      <alignment vertical="center"/>
    </xf>
    <xf numFmtId="164" fontId="4" fillId="7" borderId="18" xfId="0" applyNumberFormat="1" applyFont="1" applyFill="1" applyBorder="1" applyAlignment="1">
      <alignment vertical="center" wrapText="1"/>
    </xf>
    <xf numFmtId="164" fontId="3" fillId="7" borderId="18" xfId="0" applyNumberFormat="1" applyFont="1" applyFill="1" applyBorder="1" applyAlignment="1">
      <alignment vertical="center" wrapText="1"/>
    </xf>
    <xf numFmtId="164" fontId="4" fillId="6" borderId="18" xfId="0" applyNumberFormat="1" applyFont="1" applyFill="1" applyBorder="1" applyAlignment="1">
      <alignment horizontal="center" vertical="center" wrapText="1"/>
    </xf>
    <xf numFmtId="164" fontId="3" fillId="7" borderId="18" xfId="0" applyNumberFormat="1" applyFont="1" applyFill="1" applyBorder="1" applyAlignment="1">
      <alignment horizontal="center" vertical="center" wrapText="1"/>
    </xf>
    <xf numFmtId="164" fontId="4" fillId="7" borderId="18" xfId="0" applyNumberFormat="1" applyFont="1" applyFill="1" applyBorder="1" applyAlignment="1">
      <alignment horizontal="center" vertical="center" wrapText="1"/>
    </xf>
    <xf numFmtId="164" fontId="4" fillId="7" borderId="18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164" fontId="3" fillId="6" borderId="18" xfId="0" applyNumberFormat="1" applyFont="1" applyFill="1" applyBorder="1"/>
    <xf numFmtId="164" fontId="1" fillId="2" borderId="12" xfId="0" applyNumberFormat="1" applyFont="1" applyFill="1" applyBorder="1"/>
    <xf numFmtId="164" fontId="1" fillId="2" borderId="9" xfId="0" applyNumberFormat="1" applyFont="1" applyFill="1" applyBorder="1"/>
    <xf numFmtId="164" fontId="1" fillId="2" borderId="1" xfId="0" applyNumberFormat="1" applyFont="1" applyFill="1" applyBorder="1"/>
    <xf numFmtId="164" fontId="1" fillId="2" borderId="0" xfId="0" applyNumberFormat="1" applyFont="1" applyFill="1"/>
    <xf numFmtId="164" fontId="1" fillId="0" borderId="9" xfId="0" applyNumberFormat="1" applyFont="1" applyBorder="1" applyAlignment="1">
      <alignment horizontal="right"/>
    </xf>
    <xf numFmtId="164" fontId="1" fillId="0" borderId="1" xfId="0" applyNumberFormat="1" applyFont="1" applyBorder="1"/>
    <xf numFmtId="164" fontId="10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164" fontId="1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164" fontId="3" fillId="6" borderId="1" xfId="0" applyNumberFormat="1" applyFont="1" applyFill="1" applyBorder="1" applyAlignment="1">
      <alignment horizontal="right"/>
    </xf>
    <xf numFmtId="164" fontId="3" fillId="6" borderId="24" xfId="0" applyNumberFormat="1" applyFont="1" applyFill="1" applyBorder="1"/>
    <xf numFmtId="164" fontId="6" fillId="6" borderId="24" xfId="0" applyNumberFormat="1" applyFont="1" applyFill="1" applyBorder="1"/>
    <xf numFmtId="164" fontId="3" fillId="2" borderId="1" xfId="0" applyNumberFormat="1" applyFont="1" applyFill="1" applyBorder="1"/>
    <xf numFmtId="164" fontId="1" fillId="0" borderId="3" xfId="0" applyNumberFormat="1" applyFont="1" applyBorder="1" applyAlignment="1">
      <alignment horizontal="right"/>
    </xf>
    <xf numFmtId="164" fontId="1" fillId="0" borderId="9" xfId="0" applyNumberFormat="1" applyFont="1" applyBorder="1"/>
    <xf numFmtId="164" fontId="3" fillId="6" borderId="18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6" borderId="0" xfId="0" applyNumberFormat="1" applyFont="1" applyFill="1"/>
    <xf numFmtId="164" fontId="1" fillId="2" borderId="6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0" borderId="32" xfId="0" applyNumberFormat="1" applyFont="1" applyBorder="1" applyAlignment="1">
      <alignment horizontal="right"/>
    </xf>
    <xf numFmtId="164" fontId="1" fillId="0" borderId="5" xfId="0" applyNumberFormat="1" applyFont="1" applyBorder="1"/>
    <xf numFmtId="164" fontId="1" fillId="0" borderId="40" xfId="0" applyNumberFormat="1" applyFont="1" applyBorder="1" applyAlignment="1">
      <alignment vertical="center"/>
    </xf>
    <xf numFmtId="164" fontId="1" fillId="0" borderId="33" xfId="0" applyNumberFormat="1" applyFont="1" applyBorder="1" applyAlignment="1">
      <alignment horizontal="right"/>
    </xf>
    <xf numFmtId="164" fontId="1" fillId="0" borderId="3" xfId="0" applyNumberFormat="1" applyFont="1" applyBorder="1"/>
    <xf numFmtId="164" fontId="1" fillId="2" borderId="3" xfId="0" applyNumberFormat="1" applyFont="1" applyFill="1" applyBorder="1"/>
    <xf numFmtId="164" fontId="1" fillId="0" borderId="40" xfId="0" applyNumberFormat="1" applyFont="1" applyBorder="1"/>
    <xf numFmtId="164" fontId="1" fillId="0" borderId="16" xfId="0" applyNumberFormat="1" applyFont="1" applyBorder="1"/>
    <xf numFmtId="164" fontId="3" fillId="0" borderId="0" xfId="0" applyNumberFormat="1" applyFont="1"/>
    <xf numFmtId="164" fontId="3" fillId="0" borderId="37" xfId="0" applyNumberFormat="1" applyFont="1" applyBorder="1"/>
    <xf numFmtId="164" fontId="3" fillId="0" borderId="0" xfId="0" applyNumberFormat="1" applyFont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3" fillId="6" borderId="27" xfId="0" applyNumberFormat="1" applyFont="1" applyFill="1" applyBorder="1" applyAlignment="1">
      <alignment horizontal="right"/>
    </xf>
    <xf numFmtId="164" fontId="3" fillId="6" borderId="44" xfId="0" applyNumberFormat="1" applyFont="1" applyFill="1" applyBorder="1"/>
    <xf numFmtId="164" fontId="3" fillId="6" borderId="34" xfId="0" applyNumberFormat="1" applyFont="1" applyFill="1" applyBorder="1"/>
    <xf numFmtId="166" fontId="1" fillId="2" borderId="9" xfId="0" applyNumberFormat="1" applyFont="1" applyFill="1" applyBorder="1"/>
    <xf numFmtId="166" fontId="3" fillId="6" borderId="24" xfId="0" applyNumberFormat="1" applyFont="1" applyFill="1" applyBorder="1"/>
    <xf numFmtId="166" fontId="3" fillId="6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6" fontId="1" fillId="2" borderId="3" xfId="0" applyNumberFormat="1" applyFont="1" applyFill="1" applyBorder="1"/>
    <xf numFmtId="166" fontId="3" fillId="6" borderId="34" xfId="0" applyNumberFormat="1" applyFont="1" applyFill="1" applyBorder="1"/>
    <xf numFmtId="166" fontId="4" fillId="7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wrapText="1"/>
    </xf>
    <xf numFmtId="166" fontId="1" fillId="2" borderId="0" xfId="0" applyNumberFormat="1" applyFont="1" applyFill="1" applyAlignment="1">
      <alignment vertical="center" wrapText="1"/>
    </xf>
    <xf numFmtId="166" fontId="1" fillId="0" borderId="0" xfId="0" applyNumberFormat="1" applyFont="1" applyAlignment="1">
      <alignment horizontal="center" vertical="center" wrapText="1"/>
    </xf>
    <xf numFmtId="166" fontId="15" fillId="2" borderId="1" xfId="0" applyNumberFormat="1" applyFont="1" applyFill="1" applyBorder="1" applyAlignment="1">
      <alignment horizontal="right"/>
    </xf>
    <xf numFmtId="166" fontId="10" fillId="2" borderId="1" xfId="0" applyNumberFormat="1" applyFont="1" applyFill="1" applyBorder="1" applyAlignment="1">
      <alignment horizontal="right"/>
    </xf>
    <xf numFmtId="166" fontId="16" fillId="6" borderId="24" xfId="0" applyNumberFormat="1" applyFont="1" applyFill="1" applyBorder="1" applyAlignment="1">
      <alignment horizontal="right"/>
    </xf>
    <xf numFmtId="166" fontId="10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left"/>
    </xf>
    <xf numFmtId="164" fontId="1" fillId="0" borderId="9" xfId="0" applyNumberFormat="1" applyFont="1" applyBorder="1" applyAlignment="1">
      <alignment wrapText="1"/>
    </xf>
    <xf numFmtId="1" fontId="1" fillId="0" borderId="0" xfId="0" applyNumberFormat="1" applyFont="1" applyAlignment="1">
      <alignment horizontal="right" vertical="center"/>
    </xf>
    <xf numFmtId="1" fontId="1" fillId="0" borderId="1" xfId="0" applyNumberFormat="1" applyFont="1" applyBorder="1" applyAlignment="1">
      <alignment horizontal="left" vertical="center" wrapText="1"/>
    </xf>
    <xf numFmtId="38" fontId="1" fillId="0" borderId="1" xfId="0" applyNumberFormat="1" applyFont="1" applyBorder="1" applyAlignment="1">
      <alignment horizontal="left" wrapText="1"/>
    </xf>
    <xf numFmtId="170" fontId="1" fillId="2" borderId="13" xfId="0" applyNumberFormat="1" applyFont="1" applyFill="1" applyBorder="1" applyAlignment="1">
      <alignment vertical="center"/>
    </xf>
    <xf numFmtId="164" fontId="1" fillId="0" borderId="25" xfId="0" applyNumberFormat="1" applyFont="1" applyBorder="1" applyAlignment="1">
      <alignment horizontal="right"/>
    </xf>
    <xf numFmtId="164" fontId="10" fillId="0" borderId="3" xfId="0" applyNumberFormat="1" applyFont="1" applyBorder="1"/>
    <xf numFmtId="164" fontId="10" fillId="0" borderId="9" xfId="0" applyNumberFormat="1" applyFont="1" applyBorder="1"/>
    <xf numFmtId="164" fontId="1" fillId="0" borderId="45" xfId="0" applyNumberFormat="1" applyFont="1" applyBorder="1" applyAlignment="1">
      <alignment horizontal="right"/>
    </xf>
    <xf numFmtId="164" fontId="1" fillId="0" borderId="46" xfId="0" applyNumberFormat="1" applyFont="1" applyBorder="1"/>
    <xf numFmtId="164" fontId="10" fillId="0" borderId="46" xfId="0" applyNumberFormat="1" applyFont="1" applyBorder="1"/>
    <xf numFmtId="166" fontId="1" fillId="2" borderId="46" xfId="0" applyNumberFormat="1" applyFont="1" applyFill="1" applyBorder="1"/>
    <xf numFmtId="164" fontId="1" fillId="2" borderId="46" xfId="0" applyNumberFormat="1" applyFont="1" applyFill="1" applyBorder="1"/>
    <xf numFmtId="164" fontId="1" fillId="0" borderId="47" xfId="0" applyNumberFormat="1" applyFont="1" applyBorder="1"/>
    <xf numFmtId="164" fontId="1" fillId="2" borderId="6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/>
    <xf numFmtId="164" fontId="5" fillId="0" borderId="1" xfId="0" applyNumberFormat="1" applyFont="1" applyBorder="1" applyAlignment="1">
      <alignment vertical="center"/>
    </xf>
    <xf numFmtId="166" fontId="7" fillId="0" borderId="12" xfId="0" applyNumberFormat="1" applyFont="1" applyBorder="1" applyAlignment="1">
      <alignment horizontal="right"/>
    </xf>
    <xf numFmtId="166" fontId="3" fillId="6" borderId="42" xfId="0" applyNumberFormat="1" applyFont="1" applyFill="1" applyBorder="1" applyAlignment="1">
      <alignment horizontal="right"/>
    </xf>
    <xf numFmtId="166" fontId="3" fillId="6" borderId="4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1" fontId="1" fillId="2" borderId="0" xfId="0" applyNumberFormat="1" applyFont="1" applyFill="1" applyAlignment="1">
      <alignment horizontal="right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right" vertical="center" wrapText="1"/>
    </xf>
    <xf numFmtId="166" fontId="1" fillId="5" borderId="6" xfId="0" applyNumberFormat="1" applyFont="1" applyFill="1" applyBorder="1" applyAlignment="1">
      <alignment horizontal="right" vertical="center" wrapText="1"/>
    </xf>
    <xf numFmtId="166" fontId="1" fillId="5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/>
    </xf>
    <xf numFmtId="166" fontId="1" fillId="2" borderId="34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3" fillId="6" borderId="18" xfId="0" applyFont="1" applyFill="1" applyBorder="1" applyAlignment="1">
      <alignment horizontal="right"/>
    </xf>
    <xf numFmtId="166" fontId="7" fillId="2" borderId="6" xfId="0" applyNumberFormat="1" applyFont="1" applyFill="1" applyBorder="1" applyAlignment="1">
      <alignment horizontal="right"/>
    </xf>
    <xf numFmtId="166" fontId="1" fillId="5" borderId="34" xfId="0" applyNumberFormat="1" applyFont="1" applyFill="1" applyBorder="1" applyAlignment="1">
      <alignment horizontal="right"/>
    </xf>
    <xf numFmtId="166" fontId="7" fillId="8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166" fontId="7" fillId="2" borderId="9" xfId="0" applyNumberFormat="1" applyFont="1" applyFill="1" applyBorder="1" applyAlignment="1">
      <alignment horizontal="right"/>
    </xf>
    <xf numFmtId="166" fontId="3" fillId="6" borderId="18" xfId="0" applyNumberFormat="1" applyFont="1" applyFill="1" applyBorder="1" applyAlignment="1">
      <alignment horizontal="right"/>
    </xf>
    <xf numFmtId="166" fontId="4" fillId="6" borderId="39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166" fontId="1" fillId="2" borderId="1" xfId="1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6" fontId="1" fillId="6" borderId="1" xfId="0" applyNumberFormat="1" applyFont="1" applyFill="1" applyBorder="1" applyAlignment="1">
      <alignment horizontal="right"/>
    </xf>
    <xf numFmtId="166" fontId="3" fillId="2" borderId="3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9" fontId="1" fillId="2" borderId="1" xfId="0" quotePrefix="1" applyNumberFormat="1" applyFont="1" applyFill="1" applyBorder="1" applyAlignment="1">
      <alignment horizontal="right"/>
    </xf>
    <xf numFmtId="167" fontId="1" fillId="2" borderId="1" xfId="0" applyNumberFormat="1" applyFont="1" applyFill="1" applyBorder="1" applyAlignment="1">
      <alignment horizontal="right" vertical="center"/>
    </xf>
    <xf numFmtId="0" fontId="3" fillId="7" borderId="43" xfId="0" applyFont="1" applyFill="1" applyBorder="1" applyAlignment="1">
      <alignment horizontal="center" vertical="center" wrapText="1"/>
    </xf>
    <xf numFmtId="164" fontId="3" fillId="7" borderId="36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wrapText="1"/>
    </xf>
    <xf numFmtId="164" fontId="1" fillId="0" borderId="9" xfId="0" applyNumberFormat="1" applyFont="1" applyBorder="1" applyAlignment="1">
      <alignment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CCFF"/>
      <color rgb="FFFF9999"/>
      <color rgb="FF66CCFF"/>
      <color rgb="FFFFFFCC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sheetPr>
    <tabColor theme="3" tint="0.59999389629810485"/>
    <pageSetUpPr fitToPage="1"/>
  </sheetPr>
  <dimension ref="A1:H58"/>
  <sheetViews>
    <sheetView zoomScaleNormal="100" workbookViewId="0">
      <selection activeCell="G20" sqref="G20"/>
    </sheetView>
  </sheetViews>
  <sheetFormatPr defaultColWidth="8.85546875" defaultRowHeight="15"/>
  <cols>
    <col min="1" max="1" width="42" style="198" customWidth="1"/>
    <col min="2" max="2" width="15.140625" style="201" customWidth="1"/>
    <col min="3" max="3" width="13.140625" style="201" customWidth="1"/>
    <col min="4" max="4" width="14.28515625" style="201" customWidth="1"/>
    <col min="5" max="5" width="13" style="201" customWidth="1"/>
    <col min="6" max="6" width="13.42578125" style="201" customWidth="1"/>
    <col min="7" max="7" width="11.140625" style="201" bestFit="1" customWidth="1"/>
    <col min="8" max="8" width="53.7109375" style="201" customWidth="1"/>
    <col min="9" max="16384" width="8.85546875" style="201"/>
  </cols>
  <sheetData>
    <row r="1" spans="1:8" s="202" customFormat="1" ht="15.75" thickBot="1">
      <c r="A1" s="325" t="s">
        <v>0</v>
      </c>
      <c r="B1" s="326"/>
      <c r="C1" s="326"/>
      <c r="D1" s="326"/>
      <c r="E1" s="326"/>
      <c r="F1" s="326"/>
      <c r="G1" s="326"/>
      <c r="H1" s="326"/>
    </row>
    <row r="2" spans="1:8" s="203" customFormat="1" ht="48" thickBot="1">
      <c r="A2" s="327" t="s">
        <v>1</v>
      </c>
      <c r="B2" s="109" t="s">
        <v>2</v>
      </c>
      <c r="C2" s="109" t="s">
        <v>3</v>
      </c>
      <c r="D2" s="109" t="s">
        <v>4</v>
      </c>
      <c r="E2" s="109" t="s">
        <v>5</v>
      </c>
      <c r="F2" s="109" t="s">
        <v>6</v>
      </c>
      <c r="G2" s="108" t="s">
        <v>7</v>
      </c>
      <c r="H2" s="109" t="s">
        <v>8</v>
      </c>
    </row>
    <row r="3" spans="1:8" ht="15.75">
      <c r="A3" s="328" t="s">
        <v>9</v>
      </c>
      <c r="B3" s="329"/>
      <c r="C3" s="330"/>
      <c r="D3" s="330"/>
      <c r="E3" s="330"/>
      <c r="F3" s="330"/>
      <c r="G3" s="330"/>
      <c r="H3" s="331"/>
    </row>
    <row r="4" spans="1:8">
      <c r="A4" s="332" t="s">
        <v>10</v>
      </c>
      <c r="B4" s="333">
        <f>'Administration  '!B7</f>
        <v>355528</v>
      </c>
      <c r="C4" s="334">
        <f>'Administration  '!C7</f>
        <v>109.89</v>
      </c>
      <c r="D4" s="97">
        <f>'Administration  '!D7</f>
        <v>237105</v>
      </c>
      <c r="E4" s="73">
        <f>'Administration  '!E7</f>
        <v>-118423</v>
      </c>
      <c r="F4" s="73">
        <f>'Administration  '!F7</f>
        <v>355828</v>
      </c>
      <c r="G4" s="73">
        <f>F4-B4</f>
        <v>300</v>
      </c>
      <c r="H4" s="335" t="s">
        <v>11</v>
      </c>
    </row>
    <row r="5" spans="1:8">
      <c r="A5" s="230" t="s">
        <v>12</v>
      </c>
      <c r="B5" s="336">
        <f>'L &amp; A'!B7</f>
        <v>5000</v>
      </c>
      <c r="C5" s="73">
        <f>'L &amp; A'!C7</f>
        <v>958</v>
      </c>
      <c r="D5" s="299">
        <f>'L &amp; A'!D7</f>
        <v>14688.72</v>
      </c>
      <c r="E5" s="73">
        <f>'L &amp; A'!E7</f>
        <v>9688.7199999999993</v>
      </c>
      <c r="F5" s="73">
        <f>'L &amp; A'!F7</f>
        <v>18460</v>
      </c>
      <c r="G5" s="73">
        <f t="shared" ref="G5:G7" si="0">F5-B5</f>
        <v>13460</v>
      </c>
      <c r="H5" s="230"/>
    </row>
    <row r="6" spans="1:8">
      <c r="A6" s="230" t="s">
        <v>13</v>
      </c>
      <c r="B6" s="73">
        <f>'Town Hall'!E13</f>
        <v>39045</v>
      </c>
      <c r="C6" s="92">
        <f>'Town Hall'!F13</f>
        <v>2620</v>
      </c>
      <c r="D6" s="301">
        <f>'Town Hall'!G13</f>
        <v>20770</v>
      </c>
      <c r="E6" s="73">
        <f>'Town Hall'!H13</f>
        <v>-18275</v>
      </c>
      <c r="F6" s="73">
        <f>'Town Hall'!I13</f>
        <v>42685</v>
      </c>
      <c r="G6" s="73">
        <f t="shared" si="0"/>
        <v>3640</v>
      </c>
      <c r="H6" s="230"/>
    </row>
    <row r="7" spans="1:8">
      <c r="A7" s="230" t="s">
        <v>14</v>
      </c>
      <c r="B7" s="92">
        <f>Events!B8</f>
        <v>11900</v>
      </c>
      <c r="C7" s="92">
        <f>Events!C8</f>
        <v>0</v>
      </c>
      <c r="D7" s="73">
        <f>Events!D8</f>
        <v>1850</v>
      </c>
      <c r="E7" s="73">
        <f t="shared" ref="E7" si="1">D7-B7</f>
        <v>-10050</v>
      </c>
      <c r="F7" s="73">
        <f>Events!F8</f>
        <v>4500</v>
      </c>
      <c r="G7" s="73">
        <f t="shared" si="0"/>
        <v>-7400</v>
      </c>
      <c r="H7" s="230"/>
    </row>
    <row r="8" spans="1:8" ht="16.5" thickBot="1">
      <c r="A8" s="337" t="s">
        <v>15</v>
      </c>
      <c r="B8" s="126">
        <f t="shared" ref="B8:G8" si="2">SUM(B4:B7)</f>
        <v>411473</v>
      </c>
      <c r="C8" s="126">
        <f t="shared" si="2"/>
        <v>3687.8900000000003</v>
      </c>
      <c r="D8" s="300">
        <f t="shared" si="2"/>
        <v>274413.71999999997</v>
      </c>
      <c r="E8" s="126">
        <f t="shared" si="2"/>
        <v>-137059.28</v>
      </c>
      <c r="F8" s="126">
        <f t="shared" si="2"/>
        <v>421473</v>
      </c>
      <c r="G8" s="126">
        <f t="shared" si="2"/>
        <v>10000</v>
      </c>
      <c r="H8" s="324" t="s">
        <v>16</v>
      </c>
    </row>
    <row r="9" spans="1:8">
      <c r="A9" s="338"/>
      <c r="B9" s="92"/>
      <c r="C9" s="73"/>
      <c r="D9" s="298"/>
      <c r="E9" s="73"/>
      <c r="F9" s="73"/>
      <c r="G9" s="73"/>
      <c r="H9" s="230"/>
    </row>
    <row r="10" spans="1:8" ht="15.75">
      <c r="A10" s="339" t="s">
        <v>17</v>
      </c>
      <c r="B10" s="340"/>
      <c r="C10" s="73"/>
      <c r="D10" s="298"/>
      <c r="E10" s="73"/>
      <c r="F10" s="73"/>
      <c r="G10" s="73"/>
      <c r="H10" s="230"/>
    </row>
    <row r="11" spans="1:8">
      <c r="A11" s="332" t="s">
        <v>10</v>
      </c>
      <c r="B11" s="341">
        <f>'Administration  '!B34</f>
        <v>229869</v>
      </c>
      <c r="C11" s="73">
        <f>'Administration  '!C34</f>
        <v>21990.250000000004</v>
      </c>
      <c r="D11" s="299">
        <f>'Administration  '!D34</f>
        <v>108051.76999999999</v>
      </c>
      <c r="E11" s="73">
        <f>'Administration  '!E34</f>
        <v>121817.23000000001</v>
      </c>
      <c r="F11" s="73">
        <f>'Administration  '!F34</f>
        <v>224346.99</v>
      </c>
      <c r="G11" s="73">
        <f t="shared" ref="G11:G16" si="3">B11-F11</f>
        <v>5522.0100000000093</v>
      </c>
      <c r="H11" s="230"/>
    </row>
    <row r="12" spans="1:8">
      <c r="A12" s="230" t="s">
        <v>12</v>
      </c>
      <c r="B12" s="73">
        <f>'L &amp; A'!B27</f>
        <v>43250</v>
      </c>
      <c r="C12" s="73">
        <f>'L &amp; A'!C27</f>
        <v>4040.65</v>
      </c>
      <c r="D12" s="299">
        <f>'L &amp; A'!D27</f>
        <v>51953.330000000009</v>
      </c>
      <c r="E12" s="73">
        <f>'L &amp; A'!E27</f>
        <v>-8703.3299999999963</v>
      </c>
      <c r="F12" s="73">
        <f>'L &amp; A'!F27</f>
        <v>81817</v>
      </c>
      <c r="G12" s="73">
        <f t="shared" si="3"/>
        <v>-38567</v>
      </c>
      <c r="H12" s="230"/>
    </row>
    <row r="13" spans="1:8">
      <c r="A13" s="230" t="s">
        <v>13</v>
      </c>
      <c r="B13" s="73">
        <f>'Town Hall'!E40</f>
        <v>79400</v>
      </c>
      <c r="C13" s="73">
        <v>4887</v>
      </c>
      <c r="D13" s="299">
        <f>'Town Hall'!G40</f>
        <v>37985.71</v>
      </c>
      <c r="E13" s="26">
        <f>'Town Hall'!H40</f>
        <v>41414.29</v>
      </c>
      <c r="F13" s="73">
        <f>'Town Hall'!I40</f>
        <v>87000</v>
      </c>
      <c r="G13" s="73">
        <f t="shared" si="3"/>
        <v>-7600</v>
      </c>
      <c r="H13" s="230"/>
    </row>
    <row r="14" spans="1:8">
      <c r="A14" s="230" t="s">
        <v>18</v>
      </c>
      <c r="B14" s="92">
        <f>Civic!B17</f>
        <v>19950</v>
      </c>
      <c r="C14" s="73">
        <f>Civic!C17</f>
        <v>221.3</v>
      </c>
      <c r="D14" s="299">
        <f>Civic!D17</f>
        <v>7334.01</v>
      </c>
      <c r="E14" s="73">
        <f>Civic!E17</f>
        <v>12615.99</v>
      </c>
      <c r="F14" s="73">
        <f>Civic!F17</f>
        <v>20824.07</v>
      </c>
      <c r="G14" s="73">
        <f t="shared" si="3"/>
        <v>-874.06999999999971</v>
      </c>
      <c r="H14" s="230"/>
    </row>
    <row r="15" spans="1:8">
      <c r="A15" s="230" t="s">
        <v>14</v>
      </c>
      <c r="B15" s="92">
        <f>Events!B29</f>
        <v>34540</v>
      </c>
      <c r="C15" s="73">
        <f>Events!C29</f>
        <v>15.37</v>
      </c>
      <c r="D15" s="299">
        <f>Events!D29</f>
        <v>14454.56</v>
      </c>
      <c r="E15" s="73">
        <f>Events!E29</f>
        <v>20085.439999999999</v>
      </c>
      <c r="F15" s="73">
        <f>Events!F29</f>
        <v>37748.11</v>
      </c>
      <c r="G15" s="73">
        <f t="shared" si="3"/>
        <v>-3208.1100000000006</v>
      </c>
      <c r="H15" s="230"/>
    </row>
    <row r="16" spans="1:8">
      <c r="A16" s="230" t="s">
        <v>19</v>
      </c>
      <c r="B16" s="92">
        <f>'Placemaking '!B5</f>
        <v>5000</v>
      </c>
      <c r="C16" s="73">
        <f>'Placemaking '!C5</f>
        <v>0</v>
      </c>
      <c r="D16" s="73">
        <v>1220.83</v>
      </c>
      <c r="E16" s="73">
        <v>3779</v>
      </c>
      <c r="F16" s="342">
        <f>'Placemaking '!F5</f>
        <v>5000</v>
      </c>
      <c r="G16" s="73">
        <f t="shared" si="3"/>
        <v>0</v>
      </c>
      <c r="H16" s="230"/>
    </row>
    <row r="17" spans="1:8" ht="15.75">
      <c r="A17" s="343" t="s">
        <v>20</v>
      </c>
      <c r="B17" s="126">
        <f>SUM(B11:B16)</f>
        <v>412009</v>
      </c>
      <c r="C17" s="126">
        <f t="shared" ref="C17:F17" si="4">SUM(C11:C16)</f>
        <v>31154.570000000003</v>
      </c>
      <c r="D17" s="300">
        <f>SUM(D11:D16)</f>
        <v>221000.21</v>
      </c>
      <c r="E17" s="126">
        <f t="shared" si="4"/>
        <v>191008.62</v>
      </c>
      <c r="F17" s="126">
        <f t="shared" si="4"/>
        <v>456736.17</v>
      </c>
      <c r="G17" s="126">
        <f>SUM(G11:G16)</f>
        <v>-44727.169999999991</v>
      </c>
      <c r="H17" s="230"/>
    </row>
    <row r="18" spans="1:8">
      <c r="A18" s="338"/>
      <c r="B18" s="344"/>
      <c r="C18" s="213"/>
      <c r="D18" s="25"/>
      <c r="E18" s="213"/>
      <c r="F18" s="213"/>
      <c r="G18" s="213"/>
      <c r="H18" s="230"/>
    </row>
    <row r="19" spans="1:8" ht="15.75">
      <c r="A19" s="345" t="s">
        <v>21</v>
      </c>
      <c r="B19" s="346">
        <f>B8-B17</f>
        <v>-536</v>
      </c>
      <c r="C19" s="346">
        <f>C8-C17</f>
        <v>-27466.680000000004</v>
      </c>
      <c r="D19" s="346">
        <f t="shared" ref="D19:G19" si="5">D8-D17</f>
        <v>53413.50999999998</v>
      </c>
      <c r="E19" s="346">
        <f t="shared" si="5"/>
        <v>-328067.90000000002</v>
      </c>
      <c r="F19" s="346">
        <f t="shared" si="5"/>
        <v>-35263.169999999984</v>
      </c>
      <c r="G19" s="346">
        <f>G8+G17</f>
        <v>-34727.169999999991</v>
      </c>
      <c r="H19" s="302"/>
    </row>
    <row r="20" spans="1:8">
      <c r="A20" s="347"/>
      <c r="B20" s="93"/>
      <c r="C20" s="213"/>
      <c r="D20" s="213"/>
      <c r="E20" s="213"/>
      <c r="F20" s="213"/>
      <c r="G20" s="213"/>
      <c r="H20" s="230"/>
    </row>
    <row r="21" spans="1:8" ht="15.6" customHeight="1" thickBot="1">
      <c r="A21" s="339" t="s">
        <v>22</v>
      </c>
      <c r="B21" s="340"/>
      <c r="C21" s="73"/>
      <c r="D21" s="73"/>
      <c r="E21" s="348"/>
      <c r="F21" s="348"/>
      <c r="G21" s="348"/>
      <c r="H21" s="230"/>
    </row>
    <row r="22" spans="1:8">
      <c r="A22" s="349" t="s">
        <v>23</v>
      </c>
      <c r="B22" s="73">
        <v>110906.34</v>
      </c>
      <c r="C22" s="73"/>
      <c r="D22" s="73"/>
      <c r="E22" s="348"/>
      <c r="F22" s="348"/>
      <c r="G22" s="348"/>
      <c r="H22" s="230"/>
    </row>
    <row r="23" spans="1:8">
      <c r="A23" s="230" t="s">
        <v>24</v>
      </c>
      <c r="B23" s="73">
        <v>37500</v>
      </c>
      <c r="C23" s="73"/>
      <c r="D23" s="73"/>
      <c r="E23" s="348"/>
      <c r="F23" s="348"/>
      <c r="G23" s="348"/>
      <c r="H23" s="230"/>
    </row>
    <row r="24" spans="1:8" ht="15.75">
      <c r="A24" s="350" t="s">
        <v>25</v>
      </c>
      <c r="B24" s="351">
        <f>SUM(B22:B23)</f>
        <v>148406.34</v>
      </c>
      <c r="C24" s="73"/>
      <c r="D24" s="73"/>
      <c r="E24" s="348"/>
      <c r="F24" s="348"/>
      <c r="G24" s="348"/>
      <c r="H24" s="230"/>
    </row>
    <row r="25" spans="1:8">
      <c r="A25" s="230" t="s">
        <v>26</v>
      </c>
      <c r="B25" s="73">
        <f>G19</f>
        <v>-34727.169999999991</v>
      </c>
      <c r="C25" s="73"/>
      <c r="D25" s="73"/>
      <c r="E25" s="348"/>
      <c r="F25" s="348"/>
      <c r="G25" s="348"/>
      <c r="H25" s="230"/>
    </row>
    <row r="26" spans="1:8" ht="15.75">
      <c r="A26" s="337" t="s">
        <v>27</v>
      </c>
      <c r="B26" s="352">
        <f>B24+B25</f>
        <v>113679.17000000001</v>
      </c>
      <c r="C26" s="73"/>
      <c r="D26" s="73"/>
      <c r="E26" s="73"/>
      <c r="F26" s="73"/>
      <c r="G26" s="73"/>
      <c r="H26" s="230"/>
    </row>
    <row r="27" spans="1:8">
      <c r="A27" s="230"/>
      <c r="B27" s="353"/>
      <c r="C27" s="270"/>
      <c r="D27" s="270"/>
      <c r="E27" s="230"/>
      <c r="F27" s="230"/>
      <c r="G27" s="230"/>
      <c r="H27" s="230"/>
    </row>
    <row r="28" spans="1:8">
      <c r="A28" s="230"/>
      <c r="B28" s="270"/>
      <c r="C28" s="270"/>
      <c r="D28" s="270"/>
      <c r="E28" s="230"/>
      <c r="F28" s="230"/>
      <c r="G28" s="230"/>
      <c r="H28" s="230"/>
    </row>
    <row r="29" spans="1:8">
      <c r="A29" s="230"/>
      <c r="B29" s="230"/>
      <c r="C29" s="230"/>
      <c r="D29" s="230"/>
      <c r="E29" s="354"/>
      <c r="F29" s="230"/>
      <c r="G29" s="230"/>
      <c r="H29" s="230"/>
    </row>
    <row r="30" spans="1:8">
      <c r="A30" s="230"/>
      <c r="B30" s="230"/>
      <c r="C30" s="230"/>
      <c r="D30" s="230"/>
      <c r="E30" s="355"/>
      <c r="F30" s="356"/>
      <c r="G30" s="356"/>
      <c r="H30" s="230"/>
    </row>
    <row r="31" spans="1:8">
      <c r="A31" s="230"/>
      <c r="B31" s="230"/>
      <c r="C31" s="230"/>
      <c r="D31" s="230"/>
      <c r="E31" s="230"/>
      <c r="F31" s="230"/>
      <c r="G31" s="230"/>
      <c r="H31" s="230"/>
    </row>
    <row r="32" spans="1:8">
      <c r="A32" s="230"/>
      <c r="B32" s="270"/>
      <c r="C32" s="270"/>
      <c r="D32" s="270"/>
      <c r="E32" s="230"/>
      <c r="F32" s="230"/>
      <c r="G32" s="230"/>
      <c r="H32" s="230"/>
    </row>
    <row r="33" spans="2:8">
      <c r="B33" s="270"/>
      <c r="C33" s="270"/>
      <c r="D33" s="270"/>
      <c r="E33" s="230"/>
      <c r="F33" s="230"/>
      <c r="G33" s="230"/>
      <c r="H33" s="230"/>
    </row>
    <row r="34" spans="2:8">
      <c r="B34" s="270"/>
      <c r="C34" s="270"/>
      <c r="D34" s="270"/>
      <c r="E34" s="230"/>
      <c r="F34" s="230"/>
      <c r="G34" s="230"/>
      <c r="H34" s="230"/>
    </row>
    <row r="35" spans="2:8">
      <c r="B35" s="270"/>
      <c r="C35" s="270"/>
      <c r="D35" s="270"/>
      <c r="E35" s="230"/>
      <c r="F35" s="230"/>
      <c r="G35" s="230"/>
      <c r="H35" s="230"/>
    </row>
    <row r="36" spans="2:8">
      <c r="B36" s="270"/>
      <c r="C36" s="270"/>
      <c r="D36" s="270"/>
      <c r="E36" s="230"/>
      <c r="F36" s="230"/>
      <c r="G36" s="230"/>
      <c r="H36" s="230"/>
    </row>
    <row r="37" spans="2:8">
      <c r="B37" s="270"/>
      <c r="C37" s="270"/>
      <c r="D37" s="270"/>
      <c r="E37" s="230"/>
      <c r="F37" s="230"/>
      <c r="G37" s="230"/>
      <c r="H37" s="230"/>
    </row>
    <row r="38" spans="2:8">
      <c r="B38" s="230"/>
      <c r="C38" s="230"/>
      <c r="D38" s="230"/>
      <c r="E38" s="230"/>
      <c r="F38" s="230"/>
      <c r="G38" s="230"/>
      <c r="H38" s="230"/>
    </row>
    <row r="39" spans="2:8">
      <c r="B39" s="230"/>
      <c r="C39" s="230"/>
      <c r="D39" s="230"/>
      <c r="E39" s="230"/>
      <c r="F39" s="230"/>
      <c r="G39" s="230"/>
      <c r="H39" s="230"/>
    </row>
    <row r="40" spans="2:8">
      <c r="B40" s="230"/>
      <c r="C40" s="230"/>
      <c r="D40" s="230"/>
      <c r="E40" s="230"/>
      <c r="F40" s="354"/>
      <c r="G40" s="354"/>
      <c r="H40" s="230"/>
    </row>
    <row r="41" spans="2:8">
      <c r="B41" s="230"/>
      <c r="C41" s="230"/>
      <c r="D41" s="230"/>
      <c r="E41" s="230"/>
      <c r="F41" s="355"/>
      <c r="G41" s="355"/>
      <c r="H41" s="356"/>
    </row>
    <row r="42" spans="2:8">
      <c r="B42" s="230"/>
      <c r="C42" s="230"/>
      <c r="D42" s="230"/>
      <c r="E42" s="230"/>
      <c r="F42" s="230"/>
      <c r="G42" s="230"/>
      <c r="H42" s="230"/>
    </row>
    <row r="43" spans="2:8">
      <c r="B43" s="230"/>
      <c r="C43" s="230"/>
      <c r="D43" s="230"/>
      <c r="E43" s="230"/>
      <c r="F43" s="354"/>
      <c r="G43" s="354"/>
      <c r="H43" s="230"/>
    </row>
    <row r="44" spans="2:8">
      <c r="B44" s="230"/>
      <c r="C44" s="230"/>
      <c r="D44" s="230"/>
      <c r="E44" s="230"/>
      <c r="F44" s="357"/>
      <c r="G44" s="357"/>
      <c r="H44" s="230"/>
    </row>
    <row r="45" spans="2:8">
      <c r="B45" s="230"/>
      <c r="C45" s="230"/>
      <c r="D45" s="230"/>
      <c r="E45" s="230"/>
      <c r="F45" s="230"/>
      <c r="G45" s="230"/>
      <c r="H45" s="230"/>
    </row>
    <row r="46" spans="2:8">
      <c r="B46" s="230"/>
      <c r="C46" s="230"/>
      <c r="D46" s="230"/>
      <c r="E46" s="230"/>
      <c r="F46" s="230"/>
      <c r="G46" s="230"/>
      <c r="H46" s="230"/>
    </row>
    <row r="47" spans="2:8">
      <c r="B47" s="230"/>
      <c r="C47" s="230"/>
      <c r="D47" s="230"/>
      <c r="E47" s="230"/>
      <c r="F47" s="230"/>
      <c r="G47" s="230"/>
      <c r="H47" s="230"/>
    </row>
    <row r="48" spans="2:8">
      <c r="B48" s="230"/>
      <c r="C48" s="230"/>
      <c r="D48" s="230"/>
      <c r="E48" s="230"/>
      <c r="F48" s="230"/>
      <c r="G48" s="230"/>
      <c r="H48" s="230"/>
    </row>
    <row r="49" spans="2:8">
      <c r="B49" s="230"/>
      <c r="C49" s="230"/>
      <c r="D49" s="230"/>
      <c r="E49" s="230"/>
      <c r="F49" s="230"/>
      <c r="G49" s="230"/>
      <c r="H49" s="230"/>
    </row>
    <row r="50" spans="2:8">
      <c r="B50" s="230"/>
      <c r="C50" s="230"/>
      <c r="D50" s="230"/>
      <c r="E50" s="230"/>
      <c r="F50" s="230"/>
      <c r="G50" s="230"/>
      <c r="H50" s="230"/>
    </row>
    <row r="51" spans="2:8">
      <c r="B51" s="230"/>
      <c r="C51" s="230"/>
      <c r="D51" s="230"/>
      <c r="E51" s="230"/>
      <c r="F51" s="230"/>
      <c r="G51" s="230"/>
      <c r="H51" s="230"/>
    </row>
    <row r="52" spans="2:8">
      <c r="B52" s="230"/>
      <c r="C52" s="230"/>
      <c r="D52" s="230"/>
      <c r="E52" s="230"/>
      <c r="F52" s="230"/>
      <c r="G52" s="230"/>
      <c r="H52" s="230"/>
    </row>
    <row r="53" spans="2:8">
      <c r="B53" s="230"/>
      <c r="C53" s="230"/>
      <c r="D53" s="230"/>
      <c r="E53" s="230"/>
      <c r="F53" s="230"/>
      <c r="G53" s="230"/>
      <c r="H53" s="230"/>
    </row>
    <row r="54" spans="2:8">
      <c r="B54" s="230"/>
      <c r="C54" s="230"/>
      <c r="D54" s="230"/>
      <c r="E54" s="230"/>
      <c r="F54" s="230"/>
      <c r="G54" s="230"/>
      <c r="H54" s="230"/>
    </row>
    <row r="55" spans="2:8">
      <c r="B55" s="230"/>
      <c r="C55" s="230"/>
      <c r="D55" s="230"/>
      <c r="E55" s="230"/>
      <c r="F55" s="230"/>
      <c r="G55" s="230"/>
      <c r="H55" s="230"/>
    </row>
    <row r="56" spans="2:8">
      <c r="B56" s="230"/>
      <c r="C56" s="230"/>
      <c r="D56" s="230"/>
      <c r="E56" s="230"/>
      <c r="F56" s="230"/>
      <c r="G56" s="230"/>
      <c r="H56" s="230"/>
    </row>
    <row r="57" spans="2:8">
      <c r="B57" s="230"/>
      <c r="C57" s="230"/>
      <c r="D57" s="230"/>
      <c r="E57" s="230"/>
      <c r="F57" s="230"/>
      <c r="G57" s="230"/>
      <c r="H57" s="230"/>
    </row>
    <row r="58" spans="2:8">
      <c r="B58" s="230"/>
      <c r="C58" s="230"/>
      <c r="D58" s="230"/>
      <c r="E58" s="230"/>
      <c r="F58" s="230"/>
      <c r="G58" s="230"/>
      <c r="H58" s="230"/>
    </row>
  </sheetData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sheetPr>
    <tabColor rgb="FFFFFF00"/>
    <pageSetUpPr fitToPage="1"/>
  </sheetPr>
  <dimension ref="A1:I48"/>
  <sheetViews>
    <sheetView topLeftCell="A30" zoomScaleNormal="100" workbookViewId="0">
      <selection activeCell="H30" sqref="H30"/>
    </sheetView>
  </sheetViews>
  <sheetFormatPr defaultColWidth="8.85546875" defaultRowHeight="15" customHeight="1"/>
  <cols>
    <col min="1" max="1" width="44.7109375" style="150" bestFit="1" customWidth="1"/>
    <col min="2" max="2" width="12" style="150" customWidth="1"/>
    <col min="3" max="4" width="13.28515625" style="150" customWidth="1"/>
    <col min="5" max="5" width="16.140625" style="150" customWidth="1"/>
    <col min="6" max="6" width="19.28515625" style="150" customWidth="1"/>
    <col min="7" max="7" width="13.28515625" style="150" customWidth="1"/>
    <col min="8" max="8" width="66.85546875" style="150" customWidth="1"/>
    <col min="9" max="9" width="8" style="150" customWidth="1"/>
    <col min="10" max="16384" width="8.85546875" style="150"/>
  </cols>
  <sheetData>
    <row r="1" spans="1:9">
      <c r="A1" s="151"/>
      <c r="B1" s="151"/>
      <c r="C1" s="151"/>
      <c r="D1" s="151"/>
      <c r="E1" s="151"/>
      <c r="F1" s="151"/>
      <c r="G1" s="151"/>
      <c r="H1" s="151"/>
    </row>
    <row r="2" spans="1:9" s="202" customFormat="1" ht="15.75" thickBot="1">
      <c r="A2" s="325" t="s">
        <v>0</v>
      </c>
      <c r="B2" s="326"/>
      <c r="C2" s="326"/>
      <c r="D2" s="326"/>
      <c r="E2" s="326"/>
      <c r="F2" s="326"/>
      <c r="G2" s="326"/>
      <c r="H2" s="326"/>
      <c r="I2" s="326"/>
    </row>
    <row r="3" spans="1:9" s="154" customFormat="1" ht="83.1" customHeight="1" thickBot="1">
      <c r="A3" s="152" t="s">
        <v>28</v>
      </c>
      <c r="B3" s="153" t="s">
        <v>2</v>
      </c>
      <c r="C3" s="111" t="s">
        <v>3</v>
      </c>
      <c r="D3" s="153" t="s">
        <v>4</v>
      </c>
      <c r="E3" s="153" t="s">
        <v>5</v>
      </c>
      <c r="F3" s="153" t="s">
        <v>6</v>
      </c>
      <c r="G3" s="229" t="s">
        <v>7</v>
      </c>
      <c r="H3" s="153" t="s">
        <v>8</v>
      </c>
    </row>
    <row r="4" spans="1:9" ht="16.5" thickBot="1">
      <c r="A4" s="155" t="s">
        <v>29</v>
      </c>
      <c r="B4" s="27"/>
      <c r="C4" s="204"/>
      <c r="D4" s="204"/>
      <c r="E4" s="204"/>
      <c r="F4" s="204"/>
      <c r="G4" s="204"/>
      <c r="H4" s="156"/>
    </row>
    <row r="5" spans="1:9" s="160" customFormat="1">
      <c r="A5" s="157" t="s">
        <v>30</v>
      </c>
      <c r="B5" s="20">
        <v>354528</v>
      </c>
      <c r="C5" s="205">
        <v>0</v>
      </c>
      <c r="D5" s="205">
        <v>236352</v>
      </c>
      <c r="E5" s="205">
        <f>D5-B5</f>
        <v>-118176</v>
      </c>
      <c r="F5" s="205">
        <f>B5</f>
        <v>354528</v>
      </c>
      <c r="G5" s="205">
        <f>F5-B5</f>
        <v>0</v>
      </c>
      <c r="H5" s="159"/>
      <c r="I5" s="160">
        <f>C6*12</f>
        <v>1318.68</v>
      </c>
    </row>
    <row r="6" spans="1:9">
      <c r="A6" s="161" t="s">
        <v>31</v>
      </c>
      <c r="B6" s="35">
        <v>1000</v>
      </c>
      <c r="C6" s="35">
        <v>109.89</v>
      </c>
      <c r="D6" s="35">
        <v>753</v>
      </c>
      <c r="E6" s="206">
        <f>D6-B6</f>
        <v>-247</v>
      </c>
      <c r="F6" s="206">
        <v>1300</v>
      </c>
      <c r="G6" s="207">
        <f>F6-B6</f>
        <v>300</v>
      </c>
      <c r="H6" s="162" t="s">
        <v>32</v>
      </c>
    </row>
    <row r="7" spans="1:9" s="154" customFormat="1" ht="16.5" thickBot="1">
      <c r="A7" s="163" t="s">
        <v>33</v>
      </c>
      <c r="B7" s="208">
        <f>SUM(B5:B6)</f>
        <v>355528</v>
      </c>
      <c r="C7" s="208">
        <f t="shared" ref="C7:G7" si="0">SUM(C5:C6)</f>
        <v>109.89</v>
      </c>
      <c r="D7" s="208">
        <f>SUM(D5:D6)</f>
        <v>237105</v>
      </c>
      <c r="E7" s="208">
        <f t="shared" si="0"/>
        <v>-118423</v>
      </c>
      <c r="F7" s="208">
        <f t="shared" si="0"/>
        <v>355828</v>
      </c>
      <c r="G7" s="208">
        <f t="shared" si="0"/>
        <v>300</v>
      </c>
      <c r="H7" s="182" t="s">
        <v>34</v>
      </c>
    </row>
    <row r="8" spans="1:9" ht="16.5" thickBot="1">
      <c r="A8" s="164"/>
      <c r="B8" s="209"/>
      <c r="C8" s="209"/>
      <c r="D8" s="209"/>
      <c r="E8" s="209"/>
      <c r="F8" s="209"/>
      <c r="G8" s="209"/>
      <c r="H8" s="165"/>
    </row>
    <row r="9" spans="1:9" s="154" customFormat="1" ht="15.75">
      <c r="A9" s="166" t="s">
        <v>17</v>
      </c>
      <c r="B9" s="20"/>
      <c r="C9" s="20"/>
      <c r="D9" s="20"/>
      <c r="E9" s="20"/>
      <c r="F9" s="20"/>
      <c r="G9" s="20"/>
      <c r="H9" s="158"/>
    </row>
    <row r="10" spans="1:9">
      <c r="A10" s="161" t="s">
        <v>35</v>
      </c>
      <c r="B10" s="27">
        <v>126398</v>
      </c>
      <c r="C10" s="20">
        <v>7732.58</v>
      </c>
      <c r="D10" s="20">
        <v>43330.94</v>
      </c>
      <c r="E10" s="20">
        <f>B10-D10</f>
        <v>83067.06</v>
      </c>
      <c r="F10" s="20">
        <v>121398</v>
      </c>
      <c r="G10" s="20">
        <f>B10-F10</f>
        <v>5000</v>
      </c>
      <c r="H10" s="167" t="s">
        <v>36</v>
      </c>
    </row>
    <row r="11" spans="1:9">
      <c r="A11" s="161" t="s">
        <v>37</v>
      </c>
      <c r="B11" s="26">
        <v>15960</v>
      </c>
      <c r="C11" s="20">
        <v>3889.41</v>
      </c>
      <c r="D11" s="20">
        <v>15468.68</v>
      </c>
      <c r="E11" s="20">
        <f t="shared" ref="E11:E33" si="1">B11-D11</f>
        <v>491.31999999999971</v>
      </c>
      <c r="F11" s="20">
        <v>14690</v>
      </c>
      <c r="G11" s="20">
        <f t="shared" ref="G11:G33" si="2">B11-F11</f>
        <v>1270</v>
      </c>
      <c r="H11" s="167" t="s">
        <v>36</v>
      </c>
    </row>
    <row r="12" spans="1:9">
      <c r="A12" s="161" t="s">
        <v>38</v>
      </c>
      <c r="B12" s="35">
        <v>23131</v>
      </c>
      <c r="C12" s="20">
        <v>2514.2800000000002</v>
      </c>
      <c r="D12" s="20">
        <v>10782</v>
      </c>
      <c r="E12" s="20">
        <f t="shared" si="1"/>
        <v>12349</v>
      </c>
      <c r="F12" s="20">
        <v>22094</v>
      </c>
      <c r="G12" s="20">
        <f t="shared" si="2"/>
        <v>1037</v>
      </c>
      <c r="H12" s="167" t="s">
        <v>36</v>
      </c>
    </row>
    <row r="13" spans="1:9" ht="15.75">
      <c r="A13" s="168" t="s">
        <v>39</v>
      </c>
      <c r="B13" s="210">
        <f t="shared" ref="B13" si="3">SUM(B10:B12)</f>
        <v>165489</v>
      </c>
      <c r="C13" s="212">
        <f>SUM(C10:C12)</f>
        <v>14136.27</v>
      </c>
      <c r="D13" s="212">
        <f>SUM(D10:D12)</f>
        <v>69581.62</v>
      </c>
      <c r="E13" s="212">
        <f t="shared" si="1"/>
        <v>95907.38</v>
      </c>
      <c r="F13" s="211">
        <f>SUM(F10:F12)</f>
        <v>158182</v>
      </c>
      <c r="G13" s="211">
        <f>SUM(G10:G12)</f>
        <v>7307</v>
      </c>
      <c r="H13" s="167"/>
    </row>
    <row r="14" spans="1:9">
      <c r="A14" s="169" t="s">
        <v>40</v>
      </c>
      <c r="B14" s="25">
        <v>1000</v>
      </c>
      <c r="C14" s="20">
        <v>0</v>
      </c>
      <c r="D14" s="20">
        <v>3213.43</v>
      </c>
      <c r="E14" s="20">
        <f t="shared" si="1"/>
        <v>-2213.4299999999998</v>
      </c>
      <c r="F14" s="196">
        <f>D14</f>
        <v>3213.43</v>
      </c>
      <c r="G14" s="196">
        <f t="shared" si="2"/>
        <v>-2213.4299999999998</v>
      </c>
      <c r="H14" s="167" t="s">
        <v>41</v>
      </c>
    </row>
    <row r="15" spans="1:9">
      <c r="A15" s="169" t="s">
        <v>42</v>
      </c>
      <c r="B15" s="26">
        <v>200</v>
      </c>
      <c r="C15" s="20">
        <v>0</v>
      </c>
      <c r="D15" s="20">
        <v>0</v>
      </c>
      <c r="E15" s="20">
        <f t="shared" si="1"/>
        <v>200</v>
      </c>
      <c r="F15" s="20">
        <v>50</v>
      </c>
      <c r="G15" s="20">
        <f t="shared" si="2"/>
        <v>150</v>
      </c>
      <c r="H15" s="167"/>
    </row>
    <row r="16" spans="1:9">
      <c r="A16" s="169" t="s">
        <v>43</v>
      </c>
      <c r="B16" s="26">
        <v>12500</v>
      </c>
      <c r="C16" s="20">
        <v>850</v>
      </c>
      <c r="D16" s="20">
        <v>5100</v>
      </c>
      <c r="E16" s="20">
        <f t="shared" si="1"/>
        <v>7400</v>
      </c>
      <c r="F16" s="20">
        <v>10200</v>
      </c>
      <c r="G16" s="20">
        <f t="shared" si="2"/>
        <v>2300</v>
      </c>
      <c r="H16" s="167" t="s">
        <v>44</v>
      </c>
    </row>
    <row r="17" spans="1:8">
      <c r="A17" s="169" t="s">
        <v>45</v>
      </c>
      <c r="B17" s="26">
        <v>200</v>
      </c>
      <c r="C17" s="20">
        <v>10.34</v>
      </c>
      <c r="D17" s="20">
        <v>356.22</v>
      </c>
      <c r="E17" s="20">
        <f t="shared" si="1"/>
        <v>-156.22000000000003</v>
      </c>
      <c r="F17" s="20">
        <v>400</v>
      </c>
      <c r="G17" s="20">
        <f t="shared" si="2"/>
        <v>-200</v>
      </c>
      <c r="H17" s="167"/>
    </row>
    <row r="18" spans="1:8">
      <c r="A18" s="169" t="s">
        <v>46</v>
      </c>
      <c r="B18" s="26">
        <v>30</v>
      </c>
      <c r="C18" s="20">
        <v>3.4</v>
      </c>
      <c r="D18" s="20">
        <v>14</v>
      </c>
      <c r="E18" s="20">
        <f t="shared" si="1"/>
        <v>16</v>
      </c>
      <c r="F18" s="20">
        <f t="shared" ref="F18:F31" si="4">B18</f>
        <v>30</v>
      </c>
      <c r="G18" s="20">
        <f t="shared" si="2"/>
        <v>0</v>
      </c>
      <c r="H18" s="167"/>
    </row>
    <row r="19" spans="1:8">
      <c r="A19" s="169" t="s">
        <v>47</v>
      </c>
      <c r="B19" s="26">
        <v>2500</v>
      </c>
      <c r="C19" s="20">
        <v>67.45</v>
      </c>
      <c r="D19" s="20">
        <v>1199.3800000000001</v>
      </c>
      <c r="E19" s="20">
        <f t="shared" si="1"/>
        <v>1300.6199999999999</v>
      </c>
      <c r="F19" s="20">
        <f t="shared" si="4"/>
        <v>2500</v>
      </c>
      <c r="G19" s="20">
        <f t="shared" si="2"/>
        <v>0</v>
      </c>
      <c r="H19" s="167"/>
    </row>
    <row r="20" spans="1:8">
      <c r="A20" s="169" t="s">
        <v>48</v>
      </c>
      <c r="B20" s="35">
        <v>3000</v>
      </c>
      <c r="C20" s="20">
        <v>1089</v>
      </c>
      <c r="D20" s="20">
        <v>1782</v>
      </c>
      <c r="E20" s="20">
        <f t="shared" si="1"/>
        <v>1218</v>
      </c>
      <c r="F20" s="20">
        <v>2000</v>
      </c>
      <c r="G20" s="20">
        <f t="shared" si="2"/>
        <v>1000</v>
      </c>
      <c r="H20" s="167" t="s">
        <v>49</v>
      </c>
    </row>
    <row r="21" spans="1:8">
      <c r="A21" s="215" t="s">
        <v>50</v>
      </c>
      <c r="B21" s="214">
        <v>1000</v>
      </c>
      <c r="C21" s="20">
        <v>0</v>
      </c>
      <c r="D21" s="20">
        <v>159</v>
      </c>
      <c r="E21" s="216">
        <f t="shared" si="1"/>
        <v>841</v>
      </c>
      <c r="F21" s="20">
        <v>300</v>
      </c>
      <c r="G21" s="20">
        <f t="shared" si="2"/>
        <v>700</v>
      </c>
      <c r="H21" s="167" t="s">
        <v>51</v>
      </c>
    </row>
    <row r="22" spans="1:8">
      <c r="A22" s="215" t="s">
        <v>52</v>
      </c>
      <c r="B22" s="214">
        <v>3800</v>
      </c>
      <c r="C22" s="20">
        <v>0</v>
      </c>
      <c r="D22" s="20">
        <v>0</v>
      </c>
      <c r="E22" s="216">
        <f t="shared" si="1"/>
        <v>3800</v>
      </c>
      <c r="F22" s="20">
        <v>5000</v>
      </c>
      <c r="G22" s="20">
        <f t="shared" si="2"/>
        <v>-1200</v>
      </c>
      <c r="H22" s="167" t="s">
        <v>53</v>
      </c>
    </row>
    <row r="23" spans="1:8">
      <c r="A23" s="169" t="s">
        <v>54</v>
      </c>
      <c r="B23" s="220">
        <v>4000</v>
      </c>
      <c r="C23" s="20">
        <v>45</v>
      </c>
      <c r="D23" s="20">
        <v>1093</v>
      </c>
      <c r="E23" s="20">
        <f t="shared" si="1"/>
        <v>2907</v>
      </c>
      <c r="F23" s="20">
        <v>3000</v>
      </c>
      <c r="G23" s="20">
        <f t="shared" si="2"/>
        <v>1000</v>
      </c>
      <c r="H23" s="167" t="s">
        <v>55</v>
      </c>
    </row>
    <row r="24" spans="1:8">
      <c r="A24" s="215" t="s">
        <v>56</v>
      </c>
      <c r="B24" s="214">
        <v>3000</v>
      </c>
      <c r="C24" s="20">
        <v>0</v>
      </c>
      <c r="D24" s="20">
        <v>813</v>
      </c>
      <c r="E24" s="216">
        <f t="shared" si="1"/>
        <v>2187</v>
      </c>
      <c r="F24" s="20">
        <f t="shared" si="4"/>
        <v>3000</v>
      </c>
      <c r="G24" s="20">
        <f t="shared" si="2"/>
        <v>0</v>
      </c>
      <c r="H24" s="167" t="s">
        <v>57</v>
      </c>
    </row>
    <row r="25" spans="1:8" s="160" customFormat="1">
      <c r="A25" s="219" t="s">
        <v>58</v>
      </c>
      <c r="B25" s="80">
        <v>3250</v>
      </c>
      <c r="C25" s="20">
        <v>275.69</v>
      </c>
      <c r="D25" s="20">
        <v>1960.26</v>
      </c>
      <c r="E25" s="216">
        <f t="shared" si="1"/>
        <v>1289.74</v>
      </c>
      <c r="F25" s="20">
        <f t="shared" si="4"/>
        <v>3250</v>
      </c>
      <c r="G25" s="20">
        <f t="shared" si="2"/>
        <v>0</v>
      </c>
      <c r="H25" s="171"/>
    </row>
    <row r="26" spans="1:8" s="160" customFormat="1">
      <c r="A26" s="219" t="s">
        <v>59</v>
      </c>
      <c r="B26" s="80">
        <v>10000</v>
      </c>
      <c r="C26" s="20">
        <v>0</v>
      </c>
      <c r="D26" s="20">
        <v>9895.56</v>
      </c>
      <c r="E26" s="216">
        <f t="shared" si="1"/>
        <v>104.44000000000051</v>
      </c>
      <c r="F26" s="20">
        <f>D26</f>
        <v>9895.56</v>
      </c>
      <c r="G26" s="20">
        <f t="shared" si="2"/>
        <v>104.44000000000051</v>
      </c>
      <c r="H26" s="171" t="s">
        <v>60</v>
      </c>
    </row>
    <row r="27" spans="1:8" s="160" customFormat="1">
      <c r="A27" s="219" t="s">
        <v>61</v>
      </c>
      <c r="B27" s="80">
        <v>3600</v>
      </c>
      <c r="C27" s="20">
        <v>209</v>
      </c>
      <c r="D27" s="20">
        <v>556.51</v>
      </c>
      <c r="E27" s="216">
        <f t="shared" si="1"/>
        <v>3043.49</v>
      </c>
      <c r="F27" s="20">
        <v>1500</v>
      </c>
      <c r="G27" s="20">
        <f t="shared" si="2"/>
        <v>2100</v>
      </c>
      <c r="H27" s="172"/>
    </row>
    <row r="28" spans="1:8" s="160" customFormat="1" ht="30">
      <c r="A28" s="219" t="s">
        <v>62</v>
      </c>
      <c r="B28" s="217">
        <v>3000</v>
      </c>
      <c r="C28" s="20">
        <v>0</v>
      </c>
      <c r="D28" s="20">
        <v>54.97</v>
      </c>
      <c r="E28" s="216">
        <f t="shared" si="1"/>
        <v>2945.03</v>
      </c>
      <c r="F28" s="20">
        <f t="shared" si="4"/>
        <v>3000</v>
      </c>
      <c r="G28" s="20">
        <f t="shared" si="2"/>
        <v>0</v>
      </c>
      <c r="H28" s="173" t="s">
        <v>63</v>
      </c>
    </row>
    <row r="29" spans="1:8">
      <c r="A29" s="215" t="s">
        <v>64</v>
      </c>
      <c r="B29" s="218">
        <v>5000</v>
      </c>
      <c r="C29" s="20">
        <v>1003.58</v>
      </c>
      <c r="D29" s="20">
        <v>4491.82</v>
      </c>
      <c r="E29" s="216">
        <f t="shared" si="1"/>
        <v>508.18000000000029</v>
      </c>
      <c r="F29" s="20">
        <v>6000</v>
      </c>
      <c r="G29" s="20">
        <f t="shared" si="2"/>
        <v>-1000</v>
      </c>
      <c r="H29" s="174"/>
    </row>
    <row r="30" spans="1:8" s="304" customFormat="1" ht="30">
      <c r="A30" s="219" t="s">
        <v>65</v>
      </c>
      <c r="B30" s="80">
        <v>200</v>
      </c>
      <c r="C30" s="20">
        <v>111.15</v>
      </c>
      <c r="D30" s="20">
        <v>184.5</v>
      </c>
      <c r="E30" s="216">
        <f t="shared" si="1"/>
        <v>15.5</v>
      </c>
      <c r="F30" s="20">
        <f t="shared" si="4"/>
        <v>200</v>
      </c>
      <c r="G30" s="20">
        <f t="shared" si="2"/>
        <v>0</v>
      </c>
      <c r="H30" s="305" t="s">
        <v>66</v>
      </c>
    </row>
    <row r="31" spans="1:8">
      <c r="A31" s="215" t="s">
        <v>67</v>
      </c>
      <c r="B31" s="214">
        <v>5000</v>
      </c>
      <c r="C31" s="20">
        <v>100</v>
      </c>
      <c r="D31" s="20">
        <v>2986.64</v>
      </c>
      <c r="E31" s="216">
        <f t="shared" si="1"/>
        <v>2013.3600000000001</v>
      </c>
      <c r="F31" s="20">
        <f t="shared" si="4"/>
        <v>5000</v>
      </c>
      <c r="G31" s="20">
        <f t="shared" si="2"/>
        <v>0</v>
      </c>
      <c r="H31" s="167"/>
    </row>
    <row r="32" spans="1:8" s="160" customFormat="1" ht="30">
      <c r="A32" s="170" t="s">
        <v>68</v>
      </c>
      <c r="B32" s="196">
        <v>3100</v>
      </c>
      <c r="C32" s="20">
        <v>4078.24</v>
      </c>
      <c r="D32" s="20">
        <v>4545</v>
      </c>
      <c r="E32" s="20">
        <f t="shared" si="1"/>
        <v>-1445</v>
      </c>
      <c r="F32" s="20">
        <v>7500</v>
      </c>
      <c r="G32" s="20">
        <f t="shared" si="2"/>
        <v>-4400</v>
      </c>
      <c r="H32" s="171" t="s">
        <v>69</v>
      </c>
    </row>
    <row r="33" spans="1:8" s="160" customFormat="1" ht="15.75" thickBot="1">
      <c r="A33" s="170" t="s">
        <v>70</v>
      </c>
      <c r="B33" s="206">
        <v>0</v>
      </c>
      <c r="C33" s="20">
        <v>11.13</v>
      </c>
      <c r="D33" s="20">
        <v>64.86</v>
      </c>
      <c r="E33" s="20">
        <f t="shared" si="1"/>
        <v>-64.86</v>
      </c>
      <c r="F33" s="20">
        <v>126</v>
      </c>
      <c r="G33" s="20">
        <f t="shared" si="2"/>
        <v>-126</v>
      </c>
      <c r="H33" s="171" t="s">
        <v>71</v>
      </c>
    </row>
    <row r="34" spans="1:8" s="154" customFormat="1" ht="16.5" thickBot="1">
      <c r="A34" s="175" t="s">
        <v>72</v>
      </c>
      <c r="B34" s="180">
        <f t="shared" ref="B34:G34" si="5">SUM(B13:B33)</f>
        <v>229869</v>
      </c>
      <c r="C34" s="180">
        <f>SUM(C13:C33)</f>
        <v>21990.250000000004</v>
      </c>
      <c r="D34" s="180">
        <f t="shared" si="5"/>
        <v>108051.76999999999</v>
      </c>
      <c r="E34" s="180">
        <f t="shared" si="5"/>
        <v>121817.23000000001</v>
      </c>
      <c r="F34" s="180">
        <f t="shared" si="5"/>
        <v>224346.99</v>
      </c>
      <c r="G34" s="180">
        <f t="shared" si="5"/>
        <v>5522.01</v>
      </c>
      <c r="H34" s="182"/>
    </row>
    <row r="35" spans="1:8">
      <c r="A35" s="176"/>
      <c r="B35" s="4"/>
      <c r="C35" s="4"/>
      <c r="D35" s="4"/>
      <c r="E35" s="4"/>
      <c r="F35" s="4"/>
      <c r="G35" s="4"/>
    </row>
    <row r="36" spans="1:8" s="178" customFormat="1" ht="16.5" thickBot="1">
      <c r="A36" s="177" t="s">
        <v>21</v>
      </c>
      <c r="B36" s="181">
        <f>B7-B34</f>
        <v>125659</v>
      </c>
      <c r="C36" s="181">
        <f>C7-C34</f>
        <v>-21880.360000000004</v>
      </c>
      <c r="D36" s="181">
        <f>D7-D34</f>
        <v>129053.23000000001</v>
      </c>
      <c r="E36" s="181">
        <f>E7-E34</f>
        <v>-240240.23</v>
      </c>
      <c r="F36" s="181">
        <f>F7-F34</f>
        <v>131481.01</v>
      </c>
      <c r="G36" s="181">
        <f>G7+G34</f>
        <v>5822.01</v>
      </c>
      <c r="H36" s="183"/>
    </row>
    <row r="37" spans="1:8" ht="15" customHeight="1" thickTop="1">
      <c r="A37" s="149"/>
      <c r="B37" s="60"/>
      <c r="C37" s="60"/>
      <c r="D37" s="60"/>
      <c r="E37" s="60"/>
      <c r="F37" s="60"/>
      <c r="G37" s="60"/>
      <c r="H37" s="149"/>
    </row>
    <row r="38" spans="1:8" ht="15" customHeight="1">
      <c r="B38" s="4"/>
      <c r="C38" s="4"/>
      <c r="D38" s="4"/>
      <c r="E38" s="4"/>
      <c r="F38" s="4"/>
      <c r="G38" s="4"/>
    </row>
    <row r="39" spans="1:8" ht="15" customHeight="1">
      <c r="B39" s="4"/>
      <c r="C39" s="4"/>
      <c r="D39" s="4"/>
      <c r="E39" s="4"/>
      <c r="F39" s="4"/>
      <c r="G39" s="4"/>
    </row>
    <row r="40" spans="1:8" ht="15" customHeight="1">
      <c r="B40" s="4"/>
      <c r="C40" s="4"/>
      <c r="D40" s="4"/>
      <c r="E40" s="4"/>
      <c r="F40" s="27" t="s">
        <v>73</v>
      </c>
      <c r="G40" s="4">
        <f>F36-B36</f>
        <v>5822.0100000000093</v>
      </c>
    </row>
    <row r="41" spans="1:8" ht="15" customHeight="1">
      <c r="B41" s="4"/>
      <c r="C41" s="4"/>
      <c r="D41" s="4"/>
      <c r="E41" s="4"/>
      <c r="F41" s="4"/>
      <c r="G41" s="4"/>
    </row>
    <row r="42" spans="1:8" ht="15" customHeight="1">
      <c r="B42" s="4"/>
      <c r="C42" s="4"/>
      <c r="D42" s="4"/>
      <c r="E42" s="4"/>
      <c r="F42" s="4"/>
      <c r="G42" s="4"/>
    </row>
    <row r="43" spans="1:8" ht="15" customHeight="1">
      <c r="B43" s="4"/>
      <c r="C43" s="4"/>
      <c r="D43" s="4"/>
      <c r="E43" s="4"/>
      <c r="F43" s="4"/>
      <c r="G43" s="4"/>
    </row>
    <row r="44" spans="1:8" ht="15" customHeight="1">
      <c r="B44" s="4"/>
      <c r="C44" s="4"/>
      <c r="D44" s="4"/>
      <c r="E44" s="4"/>
      <c r="F44" s="4"/>
      <c r="G44" s="4"/>
    </row>
    <row r="45" spans="1:8" ht="15" customHeight="1">
      <c r="B45" s="4"/>
      <c r="C45" s="4"/>
      <c r="D45" s="4"/>
      <c r="E45" s="4"/>
      <c r="F45" s="4"/>
      <c r="G45" s="4"/>
    </row>
    <row r="46" spans="1:8" ht="15" customHeight="1">
      <c r="B46" s="4"/>
      <c r="C46" s="4"/>
      <c r="D46" s="4"/>
      <c r="E46" s="4"/>
      <c r="F46" s="4"/>
      <c r="G46" s="4"/>
    </row>
    <row r="47" spans="1:8" ht="15" customHeight="1">
      <c r="B47" s="4"/>
      <c r="C47" s="4"/>
      <c r="D47" s="4"/>
      <c r="E47" s="4"/>
      <c r="F47" s="4"/>
      <c r="G47" s="4"/>
    </row>
    <row r="48" spans="1:8" ht="15" customHeight="1">
      <c r="B48" s="4"/>
      <c r="C48" s="4"/>
      <c r="D48" s="4"/>
      <c r="E48" s="4"/>
      <c r="F48" s="4"/>
      <c r="G48" s="4"/>
    </row>
  </sheetData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sheetPr>
    <tabColor theme="9" tint="0.39997558519241921"/>
    <pageSetUpPr fitToPage="1"/>
  </sheetPr>
  <dimension ref="A1:CQ51"/>
  <sheetViews>
    <sheetView tabSelected="1" zoomScaleNormal="100" workbookViewId="0">
      <pane xSplit="1" ySplit="3" topLeftCell="C4" activePane="bottomRight" state="frozen"/>
      <selection pane="bottomRight" activeCell="J12" sqref="J12"/>
      <selection pane="bottomLeft"/>
      <selection pane="topRight"/>
    </sheetView>
  </sheetViews>
  <sheetFormatPr defaultColWidth="8.85546875" defaultRowHeight="15" customHeight="1"/>
  <cols>
    <col min="1" max="1" width="35" style="11" bestFit="1" customWidth="1"/>
    <col min="2" max="2" width="14.140625" style="18" customWidth="1"/>
    <col min="3" max="7" width="15.42578125" style="18" customWidth="1"/>
    <col min="8" max="8" width="39" style="11" customWidth="1"/>
    <col min="9" max="16384" width="8.85546875" style="11"/>
  </cols>
  <sheetData>
    <row r="1" spans="1:95" s="202" customFormat="1" ht="15.75" thickBot="1">
      <c r="A1" s="325" t="s">
        <v>0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  <c r="BX1" s="326"/>
      <c r="BY1" s="326"/>
      <c r="BZ1" s="326"/>
      <c r="CA1" s="326"/>
      <c r="CB1" s="326"/>
      <c r="CC1" s="326"/>
      <c r="CD1" s="326"/>
      <c r="CE1" s="326"/>
      <c r="CF1" s="326"/>
      <c r="CG1" s="326"/>
      <c r="CH1" s="326"/>
      <c r="CI1" s="326"/>
      <c r="CJ1" s="326"/>
      <c r="CK1" s="326"/>
      <c r="CL1" s="326"/>
      <c r="CM1" s="326"/>
      <c r="CN1" s="326"/>
      <c r="CO1" s="326"/>
      <c r="CP1" s="326"/>
      <c r="CQ1" s="326"/>
    </row>
    <row r="2" spans="1:95" ht="50.1" customHeight="1" thickBot="1">
      <c r="A2" s="103" t="s">
        <v>74</v>
      </c>
      <c r="B2" s="112" t="s">
        <v>75</v>
      </c>
      <c r="C2" s="358" t="s">
        <v>3</v>
      </c>
      <c r="D2" s="113" t="s">
        <v>4</v>
      </c>
      <c r="E2" s="111" t="s">
        <v>5</v>
      </c>
      <c r="F2" s="111" t="s">
        <v>6</v>
      </c>
      <c r="G2" s="108" t="s">
        <v>7</v>
      </c>
      <c r="H2" s="114" t="s">
        <v>8</v>
      </c>
    </row>
    <row r="3" spans="1:95" ht="16.5" thickBot="1">
      <c r="A3" s="29" t="s">
        <v>29</v>
      </c>
      <c r="B3" s="221"/>
      <c r="C3" s="221"/>
      <c r="D3" s="221"/>
      <c r="E3" s="221"/>
      <c r="F3" s="221"/>
      <c r="G3" s="221"/>
      <c r="H3" s="10"/>
    </row>
    <row r="4" spans="1:95" ht="30">
      <c r="A4" s="30" t="s">
        <v>76</v>
      </c>
      <c r="B4" s="222">
        <v>5000</v>
      </c>
      <c r="C4" s="73">
        <v>958</v>
      </c>
      <c r="D4" s="73">
        <v>4228</v>
      </c>
      <c r="E4" s="73">
        <f>D4-B4</f>
        <v>-772</v>
      </c>
      <c r="F4" s="73">
        <v>8000</v>
      </c>
      <c r="G4" s="73">
        <f>F4-B4</f>
        <v>3000</v>
      </c>
      <c r="H4" s="306" t="s">
        <v>77</v>
      </c>
    </row>
    <row r="5" spans="1:95">
      <c r="A5" s="31" t="s">
        <v>78</v>
      </c>
      <c r="B5" s="222">
        <v>0</v>
      </c>
      <c r="C5" s="73" t="s">
        <v>79</v>
      </c>
      <c r="D5" s="73">
        <v>0</v>
      </c>
      <c r="E5" s="73">
        <f>D5-B5</f>
        <v>0</v>
      </c>
      <c r="F5" s="73">
        <f t="shared" ref="F5" si="0">B5</f>
        <v>0</v>
      </c>
      <c r="G5" s="73">
        <f t="shared" ref="G5:G6" si="1">F5-B5</f>
        <v>0</v>
      </c>
      <c r="H5" s="12"/>
    </row>
    <row r="6" spans="1:95">
      <c r="A6" s="31" t="s">
        <v>80</v>
      </c>
      <c r="B6" s="222">
        <v>0</v>
      </c>
      <c r="C6" s="73" t="s">
        <v>79</v>
      </c>
      <c r="D6" s="73">
        <v>10460.719999999999</v>
      </c>
      <c r="E6" s="73">
        <f>D6-B6</f>
        <v>10460.719999999999</v>
      </c>
      <c r="F6" s="73">
        <v>10460</v>
      </c>
      <c r="G6" s="73">
        <f t="shared" si="1"/>
        <v>10460</v>
      </c>
      <c r="H6" s="12" t="s">
        <v>81</v>
      </c>
    </row>
    <row r="7" spans="1:95" ht="16.5" thickBot="1">
      <c r="A7" s="32" t="s">
        <v>33</v>
      </c>
      <c r="B7" s="223">
        <f>SUM(B4:B6)</f>
        <v>5000</v>
      </c>
      <c r="C7" s="223">
        <f t="shared" ref="C7:G7" si="2">SUM(C4:C6)</f>
        <v>958</v>
      </c>
      <c r="D7" s="223">
        <f t="shared" si="2"/>
        <v>14688.72</v>
      </c>
      <c r="E7" s="223">
        <f t="shared" si="2"/>
        <v>9688.7199999999993</v>
      </c>
      <c r="F7" s="223">
        <f t="shared" si="2"/>
        <v>18460</v>
      </c>
      <c r="G7" s="223">
        <f t="shared" si="2"/>
        <v>13460</v>
      </c>
      <c r="H7" s="188"/>
    </row>
    <row r="8" spans="1:95" ht="15.75" thickBot="1">
      <c r="A8" s="195"/>
      <c r="B8" s="224"/>
      <c r="C8" s="213"/>
      <c r="D8" s="225"/>
      <c r="E8" s="225"/>
      <c r="F8" s="225"/>
      <c r="G8" s="225"/>
      <c r="H8" s="70"/>
    </row>
    <row r="9" spans="1:95" ht="16.5" thickBot="1">
      <c r="A9" s="197" t="s">
        <v>17</v>
      </c>
      <c r="B9" s="226"/>
      <c r="C9" s="20"/>
      <c r="D9" s="216"/>
      <c r="E9" s="216"/>
      <c r="F9" s="216"/>
      <c r="G9" s="216"/>
      <c r="H9" s="13"/>
    </row>
    <row r="10" spans="1:95" s="43" customFormat="1" ht="15.95" customHeight="1">
      <c r="A10" s="196" t="s">
        <v>82</v>
      </c>
      <c r="B10" s="97">
        <v>0</v>
      </c>
      <c r="C10" s="97" t="s">
        <v>79</v>
      </c>
      <c r="D10" s="97">
        <v>0</v>
      </c>
      <c r="E10" s="200">
        <f>B10-D10</f>
        <v>0</v>
      </c>
      <c r="F10" s="200">
        <f>B10</f>
        <v>0</v>
      </c>
      <c r="G10" s="200">
        <f>B10-F10</f>
        <v>0</v>
      </c>
      <c r="H10" s="13"/>
    </row>
    <row r="11" spans="1:95" s="43" customFormat="1" ht="29.1" customHeight="1">
      <c r="A11" s="20" t="s">
        <v>76</v>
      </c>
      <c r="B11" s="97">
        <v>6500</v>
      </c>
      <c r="C11" s="97">
        <v>100</v>
      </c>
      <c r="D11" s="97">
        <v>277.95999999999998</v>
      </c>
      <c r="E11" s="200">
        <f t="shared" ref="E11:E26" si="3">B11-D11</f>
        <v>6222.04</v>
      </c>
      <c r="F11" s="200">
        <v>16618</v>
      </c>
      <c r="G11" s="200">
        <f t="shared" ref="G11:G26" si="4">B11-F11</f>
        <v>-10118</v>
      </c>
      <c r="H11" s="13" t="s">
        <v>83</v>
      </c>
    </row>
    <row r="12" spans="1:95" s="43" customFormat="1">
      <c r="A12" s="20" t="s">
        <v>84</v>
      </c>
      <c r="B12" s="97">
        <v>6500</v>
      </c>
      <c r="C12" s="97">
        <v>0</v>
      </c>
      <c r="D12" s="97" t="s">
        <v>79</v>
      </c>
      <c r="E12" s="200">
        <f t="shared" si="3"/>
        <v>6500</v>
      </c>
      <c r="F12" s="200">
        <v>0</v>
      </c>
      <c r="G12" s="200">
        <f t="shared" si="4"/>
        <v>6500</v>
      </c>
      <c r="H12" s="13"/>
    </row>
    <row r="13" spans="1:95" s="44" customFormat="1">
      <c r="A13" s="20" t="s">
        <v>85</v>
      </c>
      <c r="B13" s="20">
        <v>1000</v>
      </c>
      <c r="C13" s="97">
        <v>0</v>
      </c>
      <c r="D13" s="97">
        <v>2000</v>
      </c>
      <c r="E13" s="200">
        <f t="shared" si="3"/>
        <v>-1000</v>
      </c>
      <c r="F13" s="200">
        <f>D13</f>
        <v>2000</v>
      </c>
      <c r="G13" s="200">
        <f t="shared" si="4"/>
        <v>-1000</v>
      </c>
      <c r="H13" s="13" t="s">
        <v>86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</row>
    <row r="14" spans="1:95">
      <c r="A14" s="26" t="s">
        <v>87</v>
      </c>
      <c r="B14" s="73">
        <v>2000</v>
      </c>
      <c r="C14" s="97">
        <v>6.21</v>
      </c>
      <c r="D14" s="97">
        <v>246.21</v>
      </c>
      <c r="E14" s="200">
        <f t="shared" si="3"/>
        <v>1753.79</v>
      </c>
      <c r="F14" s="200">
        <f t="shared" ref="F14:F23" si="5">B14</f>
        <v>2000</v>
      </c>
      <c r="G14" s="200">
        <f t="shared" si="4"/>
        <v>0</v>
      </c>
      <c r="H14" s="12" t="s">
        <v>88</v>
      </c>
    </row>
    <row r="15" spans="1:95">
      <c r="A15" s="26" t="s">
        <v>89</v>
      </c>
      <c r="B15" s="73">
        <v>3000</v>
      </c>
      <c r="C15" s="97">
        <v>4.17</v>
      </c>
      <c r="D15" s="97">
        <v>3203.34</v>
      </c>
      <c r="E15" s="200">
        <f t="shared" si="3"/>
        <v>-203.34000000000015</v>
      </c>
      <c r="F15" s="200">
        <v>3500</v>
      </c>
      <c r="G15" s="200">
        <f t="shared" si="4"/>
        <v>-500</v>
      </c>
      <c r="H15" s="12" t="s">
        <v>90</v>
      </c>
    </row>
    <row r="16" spans="1:95" ht="30">
      <c r="A16" s="20" t="s">
        <v>91</v>
      </c>
      <c r="B16" s="97">
        <v>0</v>
      </c>
      <c r="C16" s="97">
        <v>0</v>
      </c>
      <c r="D16" s="97">
        <v>32049</v>
      </c>
      <c r="E16" s="200">
        <f t="shared" si="3"/>
        <v>-32049</v>
      </c>
      <c r="F16" s="200">
        <f>D16</f>
        <v>32049</v>
      </c>
      <c r="G16" s="199">
        <f>B16-F16</f>
        <v>-32049</v>
      </c>
      <c r="H16" s="42" t="s">
        <v>92</v>
      </c>
    </row>
    <row r="17" spans="1:95">
      <c r="A17" s="20" t="s">
        <v>93</v>
      </c>
      <c r="B17" s="97">
        <v>500</v>
      </c>
      <c r="C17" s="97">
        <v>0</v>
      </c>
      <c r="D17" s="97" t="s">
        <v>79</v>
      </c>
      <c r="E17" s="200">
        <f>B17-D17</f>
        <v>500</v>
      </c>
      <c r="F17" s="200">
        <f t="shared" si="5"/>
        <v>500</v>
      </c>
      <c r="G17" s="200">
        <f t="shared" si="4"/>
        <v>0</v>
      </c>
      <c r="H17" s="12"/>
    </row>
    <row r="18" spans="1:95">
      <c r="A18" s="20" t="s">
        <v>94</v>
      </c>
      <c r="B18" s="20">
        <v>250</v>
      </c>
      <c r="C18" s="97">
        <v>0</v>
      </c>
      <c r="D18" s="97" t="s">
        <v>79</v>
      </c>
      <c r="E18" s="200">
        <f t="shared" si="3"/>
        <v>250</v>
      </c>
      <c r="F18" s="200">
        <f t="shared" si="5"/>
        <v>250</v>
      </c>
      <c r="G18" s="200">
        <f t="shared" si="4"/>
        <v>0</v>
      </c>
      <c r="H18" s="12"/>
    </row>
    <row r="19" spans="1:95">
      <c r="A19" s="20" t="s">
        <v>95</v>
      </c>
      <c r="B19" s="20">
        <v>3000</v>
      </c>
      <c r="C19" s="97">
        <v>0</v>
      </c>
      <c r="D19" s="97">
        <v>1907.05</v>
      </c>
      <c r="E19" s="200">
        <f t="shared" si="3"/>
        <v>1092.95</v>
      </c>
      <c r="F19" s="200">
        <f t="shared" si="5"/>
        <v>3000</v>
      </c>
      <c r="G19" s="200">
        <f t="shared" si="4"/>
        <v>0</v>
      </c>
      <c r="H19" s="12" t="s">
        <v>96</v>
      </c>
    </row>
    <row r="20" spans="1:95">
      <c r="A20" s="20" t="s">
        <v>97</v>
      </c>
      <c r="B20" s="97">
        <v>9000</v>
      </c>
      <c r="C20" s="97">
        <v>0</v>
      </c>
      <c r="D20" s="97">
        <v>4349</v>
      </c>
      <c r="E20" s="200">
        <f t="shared" si="3"/>
        <v>4651</v>
      </c>
      <c r="F20" s="200">
        <f t="shared" si="5"/>
        <v>9000</v>
      </c>
      <c r="G20" s="200">
        <f t="shared" si="4"/>
        <v>0</v>
      </c>
      <c r="H20" s="12"/>
    </row>
    <row r="21" spans="1:95">
      <c r="A21" s="20" t="s">
        <v>98</v>
      </c>
      <c r="B21" s="20">
        <v>1500</v>
      </c>
      <c r="C21" s="97">
        <v>858</v>
      </c>
      <c r="D21" s="97">
        <v>858</v>
      </c>
      <c r="E21" s="200">
        <f t="shared" si="3"/>
        <v>642</v>
      </c>
      <c r="F21" s="200">
        <f t="shared" si="5"/>
        <v>1500</v>
      </c>
      <c r="G21" s="200">
        <f t="shared" si="4"/>
        <v>0</v>
      </c>
      <c r="H21" s="12"/>
    </row>
    <row r="22" spans="1:95">
      <c r="A22" s="20" t="s">
        <v>99</v>
      </c>
      <c r="B22" s="20">
        <v>4000</v>
      </c>
      <c r="C22" s="97">
        <v>367.75</v>
      </c>
      <c r="D22" s="97">
        <v>1922.55</v>
      </c>
      <c r="E22" s="200">
        <f t="shared" si="3"/>
        <v>2077.4499999999998</v>
      </c>
      <c r="F22" s="200">
        <f t="shared" si="5"/>
        <v>4000</v>
      </c>
      <c r="G22" s="200">
        <f t="shared" si="4"/>
        <v>0</v>
      </c>
      <c r="H22" s="12"/>
    </row>
    <row r="23" spans="1:95" s="14" customFormat="1">
      <c r="A23" s="20" t="s">
        <v>100</v>
      </c>
      <c r="B23" s="20">
        <v>0</v>
      </c>
      <c r="C23" s="97">
        <v>0</v>
      </c>
      <c r="D23" s="97" t="s">
        <v>79</v>
      </c>
      <c r="E23" s="200">
        <f t="shared" si="3"/>
        <v>0</v>
      </c>
      <c r="F23" s="200">
        <f t="shared" si="5"/>
        <v>0</v>
      </c>
      <c r="G23" s="200">
        <f t="shared" si="4"/>
        <v>0</v>
      </c>
      <c r="H23" s="1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</row>
    <row r="24" spans="1:95">
      <c r="A24" s="20" t="s">
        <v>101</v>
      </c>
      <c r="B24" s="20">
        <v>3500</v>
      </c>
      <c r="C24" s="97">
        <v>1339.52</v>
      </c>
      <c r="D24" s="97">
        <v>3167.49</v>
      </c>
      <c r="E24" s="200">
        <f t="shared" si="3"/>
        <v>332.51000000000022</v>
      </c>
      <c r="F24" s="200">
        <v>5000</v>
      </c>
      <c r="G24" s="200">
        <f t="shared" si="4"/>
        <v>-1500</v>
      </c>
      <c r="H24" s="12" t="s">
        <v>102</v>
      </c>
    </row>
    <row r="25" spans="1:95" s="43" customFormat="1" ht="30">
      <c r="A25" s="20" t="s">
        <v>103</v>
      </c>
      <c r="B25" s="20">
        <v>1500</v>
      </c>
      <c r="C25" s="307">
        <v>1365</v>
      </c>
      <c r="D25" s="97">
        <v>1842.73</v>
      </c>
      <c r="E25" s="200">
        <f t="shared" si="3"/>
        <v>-342.73</v>
      </c>
      <c r="F25" s="200">
        <v>2000</v>
      </c>
      <c r="G25" s="200">
        <f t="shared" si="4"/>
        <v>-500</v>
      </c>
      <c r="H25" s="42" t="s">
        <v>104</v>
      </c>
    </row>
    <row r="26" spans="1:95">
      <c r="A26" s="20" t="s">
        <v>105</v>
      </c>
      <c r="B26" s="20">
        <v>1000</v>
      </c>
      <c r="C26" s="97">
        <v>0</v>
      </c>
      <c r="D26" s="97">
        <v>130</v>
      </c>
      <c r="E26" s="200">
        <f t="shared" si="3"/>
        <v>870</v>
      </c>
      <c r="F26" s="200">
        <v>400</v>
      </c>
      <c r="G26" s="200">
        <f t="shared" si="4"/>
        <v>600</v>
      </c>
      <c r="H26" s="12" t="s">
        <v>106</v>
      </c>
    </row>
    <row r="27" spans="1:95" ht="16.5" thickBot="1">
      <c r="A27" s="79" t="s">
        <v>20</v>
      </c>
      <c r="B27" s="184">
        <f t="shared" ref="B27:G27" si="6">SUM(B10:B26)</f>
        <v>43250</v>
      </c>
      <c r="C27" s="184">
        <f t="shared" si="6"/>
        <v>4040.65</v>
      </c>
      <c r="D27" s="184">
        <f t="shared" si="6"/>
        <v>51953.330000000009</v>
      </c>
      <c r="E27" s="184">
        <f t="shared" si="6"/>
        <v>-8703.3299999999963</v>
      </c>
      <c r="F27" s="184">
        <f t="shared" si="6"/>
        <v>81817</v>
      </c>
      <c r="G27" s="184">
        <f t="shared" si="6"/>
        <v>-38567</v>
      </c>
      <c r="H27" s="186"/>
    </row>
    <row r="28" spans="1:95" ht="15" customHeight="1">
      <c r="A28" s="80"/>
      <c r="B28" s="71"/>
      <c r="C28" s="71"/>
      <c r="D28" s="71"/>
      <c r="E28" s="71"/>
      <c r="F28" s="71"/>
      <c r="G28" s="71"/>
      <c r="H28" s="17"/>
    </row>
    <row r="29" spans="1:95" ht="20.100000000000001" customHeight="1" thickBot="1">
      <c r="A29" s="28" t="s">
        <v>21</v>
      </c>
      <c r="B29" s="72">
        <f>B7-B27</f>
        <v>-38250</v>
      </c>
      <c r="C29" s="72">
        <f t="shared" ref="C29:F29" si="7">C7-C27</f>
        <v>-3082.65</v>
      </c>
      <c r="D29" s="72">
        <f t="shared" si="7"/>
        <v>-37264.610000000008</v>
      </c>
      <c r="E29" s="72">
        <f t="shared" si="7"/>
        <v>18392.049999999996</v>
      </c>
      <c r="F29" s="72">
        <f t="shared" si="7"/>
        <v>-63357</v>
      </c>
      <c r="G29" s="72">
        <f>G7+G27</f>
        <v>-25107</v>
      </c>
      <c r="H29" s="187"/>
    </row>
    <row r="30" spans="1:95" ht="15" customHeight="1" thickTop="1">
      <c r="A30" s="80"/>
      <c r="B30" s="41"/>
      <c r="C30" s="41"/>
      <c r="D30" s="41"/>
      <c r="E30" s="41"/>
      <c r="F30" s="41"/>
      <c r="G30" s="41"/>
      <c r="H30" s="17"/>
    </row>
    <row r="31" spans="1:95" ht="15" customHeight="1">
      <c r="A31" s="33"/>
      <c r="B31" s="16"/>
      <c r="C31" s="16"/>
      <c r="D31" s="16"/>
      <c r="E31" s="16"/>
      <c r="F31" s="16"/>
      <c r="G31" s="16"/>
      <c r="H31" s="17"/>
    </row>
    <row r="32" spans="1:95" ht="15" customHeight="1">
      <c r="A32" s="15"/>
      <c r="B32" s="16"/>
      <c r="C32" s="16"/>
      <c r="D32" s="16"/>
      <c r="E32" s="16"/>
      <c r="F32" s="185" t="s">
        <v>107</v>
      </c>
      <c r="G32" s="16">
        <f>F29-B29</f>
        <v>-25107</v>
      </c>
      <c r="H32" s="17"/>
    </row>
    <row r="33" spans="1:8" ht="15" customHeight="1">
      <c r="A33" s="15"/>
      <c r="B33" s="148"/>
      <c r="C33" s="97"/>
      <c r="D33" s="16"/>
      <c r="E33" s="16"/>
      <c r="F33" s="16"/>
      <c r="G33" s="16"/>
      <c r="H33" s="17"/>
    </row>
    <row r="34" spans="1:8" ht="15" customHeight="1">
      <c r="A34" s="15"/>
      <c r="B34" s="16"/>
      <c r="C34" s="16"/>
      <c r="D34" s="16"/>
      <c r="E34" s="16"/>
      <c r="F34" s="16"/>
      <c r="G34" s="16"/>
      <c r="H34" s="17"/>
    </row>
    <row r="35" spans="1:8" ht="15" customHeight="1">
      <c r="A35" s="15"/>
      <c r="B35" s="16"/>
      <c r="C35" s="16"/>
      <c r="D35" s="16"/>
      <c r="E35" s="16"/>
      <c r="F35" s="16"/>
      <c r="G35" s="16"/>
      <c r="H35" s="17"/>
    </row>
    <row r="36" spans="1:8" ht="15" customHeight="1">
      <c r="A36" s="15"/>
      <c r="B36" s="16"/>
      <c r="C36" s="16"/>
      <c r="D36" s="16"/>
      <c r="E36" s="16"/>
      <c r="F36" s="16"/>
      <c r="G36" s="16"/>
      <c r="H36" s="17"/>
    </row>
    <row r="37" spans="1:8" ht="15" customHeight="1">
      <c r="A37" s="15"/>
      <c r="B37" s="16"/>
      <c r="C37" s="16"/>
      <c r="D37" s="16"/>
      <c r="E37" s="16"/>
      <c r="F37" s="16"/>
      <c r="G37" s="16"/>
      <c r="H37" s="17"/>
    </row>
    <row r="38" spans="1:8" ht="15" customHeight="1">
      <c r="A38" s="15"/>
      <c r="B38" s="16"/>
      <c r="C38" s="16"/>
      <c r="D38" s="16"/>
      <c r="E38" s="16"/>
      <c r="F38" s="16"/>
      <c r="G38" s="16"/>
      <c r="H38" s="17"/>
    </row>
    <row r="39" spans="1:8" ht="15" customHeight="1">
      <c r="A39" s="15"/>
      <c r="B39" s="16"/>
      <c r="C39" s="16"/>
      <c r="D39" s="16"/>
      <c r="E39" s="16"/>
      <c r="F39" s="16"/>
      <c r="G39" s="16"/>
      <c r="H39" s="17"/>
    </row>
    <row r="40" spans="1:8" ht="15" customHeight="1">
      <c r="A40" s="15"/>
      <c r="B40" s="16"/>
      <c r="C40" s="16"/>
      <c r="D40" s="16"/>
      <c r="E40" s="16"/>
      <c r="F40" s="16"/>
      <c r="G40" s="16"/>
      <c r="H40" s="17"/>
    </row>
    <row r="41" spans="1:8" ht="15" customHeight="1">
      <c r="A41" s="15"/>
      <c r="B41" s="16"/>
      <c r="C41" s="16"/>
      <c r="D41" s="16"/>
      <c r="E41" s="16"/>
      <c r="F41" s="16"/>
      <c r="G41" s="16"/>
      <c r="H41" s="15"/>
    </row>
    <row r="42" spans="1:8" ht="15" customHeight="1">
      <c r="A42" s="15"/>
      <c r="B42" s="16"/>
      <c r="C42" s="16"/>
      <c r="D42" s="16"/>
      <c r="E42" s="16"/>
      <c r="F42" s="16"/>
      <c r="G42" s="16"/>
      <c r="H42" s="15"/>
    </row>
    <row r="43" spans="1:8" ht="15" customHeight="1">
      <c r="A43" s="15"/>
      <c r="B43" s="16"/>
      <c r="C43" s="16"/>
      <c r="D43" s="16"/>
      <c r="E43" s="16"/>
      <c r="F43" s="16"/>
      <c r="G43" s="16"/>
      <c r="H43" s="15"/>
    </row>
    <row r="44" spans="1:8" ht="15" customHeight="1">
      <c r="A44" s="15"/>
      <c r="B44" s="16"/>
      <c r="C44" s="16"/>
      <c r="D44" s="16"/>
      <c r="E44" s="16"/>
      <c r="F44" s="16"/>
      <c r="G44" s="16"/>
      <c r="H44" s="15"/>
    </row>
    <row r="45" spans="1:8"/>
    <row r="46" spans="1:8"/>
    <row r="47" spans="1:8"/>
    <row r="48" spans="1:8"/>
    <row r="49"/>
    <row r="50"/>
    <row r="51"/>
  </sheetData>
  <phoneticPr fontId="14" type="noConversion"/>
  <pageMargins left="0.7" right="0.7" top="0.75" bottom="0.75" header="0.3" footer="0.3"/>
  <pageSetup paperSize="9" scale="59" fitToWidth="0" orientation="landscape" r:id="rId1"/>
  <ignoredErrors>
    <ignoredError sqref="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sheetPr>
    <tabColor theme="4" tint="0.39997558519241921"/>
    <pageSetUpPr fitToPage="1"/>
  </sheetPr>
  <dimension ref="A1:DR42"/>
  <sheetViews>
    <sheetView topLeftCell="A34" zoomScaleNormal="100" workbookViewId="0">
      <selection activeCell="H44" sqref="H44"/>
    </sheetView>
  </sheetViews>
  <sheetFormatPr defaultColWidth="9.140625" defaultRowHeight="15" customHeight="1"/>
  <cols>
    <col min="1" max="1" width="48.42578125" style="239" customWidth="1"/>
    <col min="2" max="2" width="13.28515625" style="239" hidden="1" customWidth="1"/>
    <col min="3" max="3" width="16.140625" style="239" hidden="1" customWidth="1"/>
    <col min="4" max="4" width="14.85546875" style="239" hidden="1" customWidth="1"/>
    <col min="5" max="5" width="14.140625" style="5" customWidth="1"/>
    <col min="6" max="9" width="13.28515625" style="244" customWidth="1"/>
    <col min="10" max="10" width="13.7109375" style="244" customWidth="1"/>
    <col min="11" max="11" width="78.42578125" style="239" customWidth="1"/>
    <col min="12" max="16384" width="9.140625" style="239"/>
  </cols>
  <sheetData>
    <row r="1" spans="1:122" s="231" customFormat="1" ht="15.75" thickBot="1">
      <c r="A1" s="270" t="s">
        <v>0</v>
      </c>
      <c r="B1" s="284"/>
      <c r="C1" s="284"/>
      <c r="D1" s="284"/>
      <c r="E1" s="96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4"/>
      <c r="BT1" s="284"/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4"/>
      <c r="CO1" s="284"/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4"/>
      <c r="DJ1" s="284"/>
      <c r="DK1" s="284"/>
      <c r="DL1" s="284"/>
      <c r="DM1" s="284"/>
      <c r="DN1" s="284"/>
      <c r="DO1" s="284"/>
      <c r="DP1" s="284"/>
      <c r="DQ1" s="284"/>
      <c r="DR1" s="284"/>
    </row>
    <row r="2" spans="1:122" ht="63.75" thickBot="1">
      <c r="A2" s="232" t="s">
        <v>13</v>
      </c>
      <c r="B2" s="233" t="s">
        <v>108</v>
      </c>
      <c r="C2" s="233" t="s">
        <v>109</v>
      </c>
      <c r="D2" s="234" t="s">
        <v>110</v>
      </c>
      <c r="E2" s="116" t="s">
        <v>75</v>
      </c>
      <c r="F2" s="359" t="s">
        <v>3</v>
      </c>
      <c r="G2" s="235" t="s">
        <v>111</v>
      </c>
      <c r="H2" s="236" t="s">
        <v>5</v>
      </c>
      <c r="I2" s="236" t="s">
        <v>6</v>
      </c>
      <c r="J2" s="237" t="s">
        <v>7</v>
      </c>
      <c r="K2" s="238" t="s">
        <v>8</v>
      </c>
    </row>
    <row r="3" spans="1:122" s="244" customFormat="1" ht="16.5" thickBot="1">
      <c r="A3" s="240" t="s">
        <v>29</v>
      </c>
      <c r="B3" s="241"/>
      <c r="C3" s="242"/>
      <c r="D3" s="242"/>
      <c r="E3" s="288"/>
      <c r="F3" s="243"/>
      <c r="G3" s="242"/>
      <c r="H3" s="242"/>
      <c r="I3" s="242"/>
      <c r="J3" s="242"/>
      <c r="K3" s="242"/>
    </row>
    <row r="4" spans="1:122" ht="18.95" customHeight="1">
      <c r="A4" s="308" t="s">
        <v>112</v>
      </c>
      <c r="B4" s="277">
        <v>15000</v>
      </c>
      <c r="C4" s="277">
        <v>16500</v>
      </c>
      <c r="D4" s="309">
        <f t="shared" ref="D4:D11" si="0">C4-B4</f>
        <v>1500</v>
      </c>
      <c r="E4" s="292">
        <v>16500</v>
      </c>
      <c r="F4" s="278">
        <v>1280</v>
      </c>
      <c r="G4" s="278">
        <v>8985</v>
      </c>
      <c r="H4" s="278">
        <f>G4-E4</f>
        <v>-7515</v>
      </c>
      <c r="I4" s="278">
        <v>18000</v>
      </c>
      <c r="J4" s="278">
        <f>I4-E4</f>
        <v>1500</v>
      </c>
      <c r="K4" s="360"/>
    </row>
    <row r="5" spans="1:122" s="316" customFormat="1">
      <c r="A5" s="311" t="s">
        <v>113</v>
      </c>
      <c r="B5" s="312">
        <v>14000</v>
      </c>
      <c r="C5" s="312">
        <v>14000</v>
      </c>
      <c r="D5" s="313">
        <f t="shared" si="0"/>
        <v>0</v>
      </c>
      <c r="E5" s="314">
        <v>15000</v>
      </c>
      <c r="F5" s="315">
        <v>1165</v>
      </c>
      <c r="G5" s="315">
        <v>9225</v>
      </c>
      <c r="H5" s="315">
        <f t="shared" ref="H5:H12" si="1">G5-E5</f>
        <v>-5775</v>
      </c>
      <c r="I5" s="315">
        <v>18000</v>
      </c>
      <c r="J5" s="315">
        <f t="shared" ref="J5:J12" si="2">I5-E5</f>
        <v>3000</v>
      </c>
      <c r="K5" s="361"/>
    </row>
    <row r="6" spans="1:122">
      <c r="A6" s="245" t="s">
        <v>114</v>
      </c>
      <c r="B6" s="261">
        <v>1000</v>
      </c>
      <c r="C6" s="261">
        <v>1000</v>
      </c>
      <c r="D6" s="310">
        <f t="shared" si="0"/>
        <v>0</v>
      </c>
      <c r="E6" s="288">
        <v>5000</v>
      </c>
      <c r="F6" s="242">
        <v>175</v>
      </c>
      <c r="G6" s="242">
        <v>560</v>
      </c>
      <c r="H6" s="242">
        <f t="shared" si="1"/>
        <v>-4440</v>
      </c>
      <c r="I6" s="242">
        <v>1000</v>
      </c>
      <c r="J6" s="242">
        <f t="shared" si="2"/>
        <v>-4000</v>
      </c>
      <c r="K6" s="303"/>
    </row>
    <row r="7" spans="1:122">
      <c r="A7" s="248" t="s">
        <v>115</v>
      </c>
      <c r="B7" s="246">
        <v>45</v>
      </c>
      <c r="C7" s="246">
        <v>45</v>
      </c>
      <c r="D7" s="250">
        <f t="shared" si="0"/>
        <v>0</v>
      </c>
      <c r="E7" s="8">
        <v>45</v>
      </c>
      <c r="F7" s="243">
        <v>0</v>
      </c>
      <c r="G7" s="243">
        <v>0</v>
      </c>
      <c r="H7" s="243">
        <f t="shared" si="1"/>
        <v>-45</v>
      </c>
      <c r="I7" s="243">
        <f t="shared" ref="I7:I11" si="3">E7</f>
        <v>45</v>
      </c>
      <c r="J7" s="243">
        <f t="shared" si="2"/>
        <v>0</v>
      </c>
      <c r="K7" s="249"/>
    </row>
    <row r="8" spans="1:122">
      <c r="A8" s="248" t="s">
        <v>116</v>
      </c>
      <c r="B8" s="246">
        <v>1500</v>
      </c>
      <c r="C8" s="246">
        <v>8500</v>
      </c>
      <c r="D8" s="247">
        <f t="shared" si="0"/>
        <v>7000</v>
      </c>
      <c r="E8" s="8">
        <v>2500</v>
      </c>
      <c r="F8" s="243">
        <v>0</v>
      </c>
      <c r="G8" s="243">
        <v>0</v>
      </c>
      <c r="H8" s="243">
        <f t="shared" si="1"/>
        <v>-2500</v>
      </c>
      <c r="I8" s="243">
        <f t="shared" si="3"/>
        <v>2500</v>
      </c>
      <c r="J8" s="243">
        <f t="shared" si="2"/>
        <v>0</v>
      </c>
      <c r="K8" s="249" t="s">
        <v>117</v>
      </c>
    </row>
    <row r="9" spans="1:122">
      <c r="A9" s="248" t="s">
        <v>118</v>
      </c>
      <c r="B9" s="246">
        <v>13300</v>
      </c>
      <c r="C9" s="246">
        <v>0</v>
      </c>
      <c r="D9" s="250">
        <f t="shared" si="0"/>
        <v>-13300</v>
      </c>
      <c r="E9" s="8">
        <v>0</v>
      </c>
      <c r="F9" s="243">
        <v>0</v>
      </c>
      <c r="G9" s="243">
        <v>0</v>
      </c>
      <c r="H9" s="243">
        <f t="shared" si="1"/>
        <v>0</v>
      </c>
      <c r="I9" s="243">
        <f t="shared" si="3"/>
        <v>0</v>
      </c>
      <c r="J9" s="243">
        <f t="shared" si="2"/>
        <v>0</v>
      </c>
      <c r="K9" s="249"/>
    </row>
    <row r="10" spans="1:122">
      <c r="A10" s="248" t="s">
        <v>119</v>
      </c>
      <c r="B10" s="246"/>
      <c r="C10" s="246"/>
      <c r="D10" s="250"/>
      <c r="E10" s="8">
        <v>0</v>
      </c>
      <c r="F10" s="243">
        <v>0</v>
      </c>
      <c r="G10" s="243">
        <v>2000</v>
      </c>
      <c r="H10" s="243">
        <f t="shared" si="1"/>
        <v>2000</v>
      </c>
      <c r="I10" s="243">
        <v>2000</v>
      </c>
      <c r="J10" s="243">
        <f t="shared" si="2"/>
        <v>2000</v>
      </c>
      <c r="K10" s="249" t="s">
        <v>120</v>
      </c>
    </row>
    <row r="11" spans="1:122" s="255" customFormat="1" ht="18" customHeight="1">
      <c r="A11" s="251" t="s">
        <v>121</v>
      </c>
      <c r="B11" s="251">
        <v>17000</v>
      </c>
      <c r="C11" s="251">
        <v>17000</v>
      </c>
      <c r="D11" s="252">
        <f t="shared" si="0"/>
        <v>0</v>
      </c>
      <c r="E11" s="97">
        <v>0</v>
      </c>
      <c r="F11" s="243">
        <v>0</v>
      </c>
      <c r="G11" s="243">
        <v>0</v>
      </c>
      <c r="H11" s="253">
        <f t="shared" si="1"/>
        <v>0</v>
      </c>
      <c r="I11" s="253">
        <f t="shared" si="3"/>
        <v>0</v>
      </c>
      <c r="J11" s="253">
        <f t="shared" si="2"/>
        <v>0</v>
      </c>
      <c r="K11" s="254" t="s">
        <v>122</v>
      </c>
    </row>
    <row r="12" spans="1:122">
      <c r="A12" s="248" t="s">
        <v>123</v>
      </c>
      <c r="B12" s="246">
        <v>0</v>
      </c>
      <c r="C12" s="246">
        <v>1674</v>
      </c>
      <c r="D12" s="246">
        <v>1674</v>
      </c>
      <c r="E12" s="8">
        <v>0</v>
      </c>
      <c r="F12" s="243">
        <v>0</v>
      </c>
      <c r="G12" s="243">
        <v>0</v>
      </c>
      <c r="H12" s="243">
        <f t="shared" si="1"/>
        <v>0</v>
      </c>
      <c r="I12" s="243">
        <v>1140</v>
      </c>
      <c r="J12" s="243">
        <f t="shared" si="2"/>
        <v>1140</v>
      </c>
      <c r="K12" s="249" t="s">
        <v>124</v>
      </c>
      <c r="L12" s="255"/>
    </row>
    <row r="13" spans="1:122" ht="16.5" thickBot="1">
      <c r="A13" s="256" t="s">
        <v>33</v>
      </c>
      <c r="B13" s="257">
        <f t="shared" ref="B13:J13" si="4">SUM(B4:B12)</f>
        <v>61845</v>
      </c>
      <c r="C13" s="257">
        <f t="shared" si="4"/>
        <v>58719</v>
      </c>
      <c r="D13" s="258">
        <f t="shared" si="4"/>
        <v>-3126</v>
      </c>
      <c r="E13" s="289">
        <f t="shared" si="4"/>
        <v>39045</v>
      </c>
      <c r="F13" s="257">
        <f t="shared" si="4"/>
        <v>2620</v>
      </c>
      <c r="G13" s="257">
        <f t="shared" si="4"/>
        <v>20770</v>
      </c>
      <c r="H13" s="257">
        <f t="shared" si="4"/>
        <v>-18275</v>
      </c>
      <c r="I13" s="257">
        <f t="shared" si="4"/>
        <v>42685</v>
      </c>
      <c r="J13" s="257">
        <f t="shared" si="4"/>
        <v>3640</v>
      </c>
      <c r="K13" s="259"/>
    </row>
    <row r="14" spans="1:122" ht="15.75" thickBot="1">
      <c r="A14" s="260"/>
      <c r="B14" s="261"/>
      <c r="C14" s="261"/>
      <c r="D14" s="261"/>
      <c r="E14" s="288"/>
      <c r="F14" s="242"/>
      <c r="G14" s="242"/>
      <c r="H14" s="242"/>
      <c r="I14" s="242"/>
      <c r="J14" s="242"/>
      <c r="K14" s="246"/>
    </row>
    <row r="15" spans="1:122" s="266" customFormat="1" ht="15.75">
      <c r="A15" s="262" t="s">
        <v>17</v>
      </c>
      <c r="B15" s="263"/>
      <c r="C15" s="264"/>
      <c r="D15" s="264"/>
      <c r="E15" s="290"/>
      <c r="F15" s="264"/>
      <c r="G15" s="264"/>
      <c r="H15" s="264"/>
      <c r="I15" s="264"/>
      <c r="J15" s="264"/>
      <c r="K15" s="265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239"/>
      <c r="DO15" s="239"/>
      <c r="DP15" s="239"/>
      <c r="DQ15" s="239"/>
      <c r="DR15" s="239"/>
    </row>
    <row r="16" spans="1:122" hidden="1">
      <c r="A16" s="248" t="s">
        <v>125</v>
      </c>
      <c r="B16" s="246">
        <f>B40</f>
        <v>9350</v>
      </c>
      <c r="C16" s="243">
        <f>C40</f>
        <v>5700</v>
      </c>
      <c r="D16" s="246">
        <f t="shared" ref="D16:D27" si="5">B16-C16</f>
        <v>3650</v>
      </c>
      <c r="E16" s="8">
        <v>4950</v>
      </c>
      <c r="F16" s="243">
        <v>0</v>
      </c>
      <c r="G16" s="246">
        <v>2206.8200000000002</v>
      </c>
      <c r="H16" s="267">
        <f>E16-G16</f>
        <v>2743.18</v>
      </c>
      <c r="I16" s="243">
        <f t="shared" ref="I16:I27" si="6">E16</f>
        <v>4950</v>
      </c>
      <c r="J16" s="243">
        <f>E16-I16</f>
        <v>0</v>
      </c>
      <c r="K16" s="268"/>
    </row>
    <row r="17" spans="1:11" s="255" customFormat="1" ht="45">
      <c r="A17" s="251" t="s">
        <v>126</v>
      </c>
      <c r="B17" s="251">
        <v>0</v>
      </c>
      <c r="C17" s="318">
        <v>0</v>
      </c>
      <c r="D17" s="251">
        <v>0</v>
      </c>
      <c r="E17" s="97">
        <v>10000</v>
      </c>
      <c r="F17" s="318">
        <v>0</v>
      </c>
      <c r="G17" s="318">
        <v>0</v>
      </c>
      <c r="H17" s="317">
        <f t="shared" ref="H17:H27" si="7">E17-G17</f>
        <v>10000</v>
      </c>
      <c r="I17" s="318">
        <v>4000</v>
      </c>
      <c r="J17" s="318">
        <f t="shared" ref="J17:J38" si="8">E17-I17</f>
        <v>6000</v>
      </c>
      <c r="K17" s="254" t="s">
        <v>127</v>
      </c>
    </row>
    <row r="18" spans="1:11" s="272" customFormat="1" ht="15" customHeight="1">
      <c r="A18" s="248" t="s">
        <v>121</v>
      </c>
      <c r="B18" s="248">
        <v>22000</v>
      </c>
      <c r="C18" s="248">
        <v>6674</v>
      </c>
      <c r="D18" s="248">
        <f t="shared" si="5"/>
        <v>15326</v>
      </c>
      <c r="E18" s="73">
        <v>10000</v>
      </c>
      <c r="F18" s="243">
        <v>0</v>
      </c>
      <c r="G18" s="243">
        <v>6460</v>
      </c>
      <c r="H18" s="267">
        <f t="shared" si="7"/>
        <v>3540</v>
      </c>
      <c r="I18" s="270">
        <v>10000</v>
      </c>
      <c r="J18" s="243">
        <f t="shared" si="8"/>
        <v>0</v>
      </c>
      <c r="K18" s="271" t="s">
        <v>128</v>
      </c>
    </row>
    <row r="19" spans="1:11">
      <c r="A19" s="248" t="s">
        <v>129</v>
      </c>
      <c r="B19" s="246">
        <v>2500</v>
      </c>
      <c r="C19" s="243">
        <v>0</v>
      </c>
      <c r="D19" s="246">
        <f t="shared" si="5"/>
        <v>2500</v>
      </c>
      <c r="E19" s="8">
        <v>2500</v>
      </c>
      <c r="F19" s="243">
        <v>144</v>
      </c>
      <c r="G19" s="243">
        <v>324</v>
      </c>
      <c r="H19" s="267">
        <f t="shared" si="7"/>
        <v>2176</v>
      </c>
      <c r="I19" s="243">
        <f t="shared" si="6"/>
        <v>2500</v>
      </c>
      <c r="J19" s="243">
        <f t="shared" si="8"/>
        <v>0</v>
      </c>
      <c r="K19" s="249"/>
    </row>
    <row r="20" spans="1:11">
      <c r="A20" s="248" t="s">
        <v>130</v>
      </c>
      <c r="B20" s="246">
        <v>200</v>
      </c>
      <c r="C20" s="243">
        <v>131</v>
      </c>
      <c r="D20" s="246">
        <f t="shared" si="5"/>
        <v>69</v>
      </c>
      <c r="E20" s="8">
        <v>0</v>
      </c>
      <c r="F20" s="243">
        <v>0</v>
      </c>
      <c r="G20" s="243">
        <v>0</v>
      </c>
      <c r="H20" s="267">
        <f t="shared" si="7"/>
        <v>0</v>
      </c>
      <c r="I20" s="243">
        <f t="shared" si="6"/>
        <v>0</v>
      </c>
      <c r="J20" s="243">
        <f t="shared" si="8"/>
        <v>0</v>
      </c>
      <c r="K20" s="249"/>
    </row>
    <row r="21" spans="1:11">
      <c r="A21" s="248" t="s">
        <v>116</v>
      </c>
      <c r="B21" s="246">
        <v>1500</v>
      </c>
      <c r="C21" s="243">
        <v>8500</v>
      </c>
      <c r="D21" s="250">
        <f t="shared" si="5"/>
        <v>-7000</v>
      </c>
      <c r="E21" s="8">
        <v>2500</v>
      </c>
      <c r="F21" s="243">
        <v>0</v>
      </c>
      <c r="G21" s="243">
        <v>0</v>
      </c>
      <c r="H21" s="267">
        <f t="shared" si="7"/>
        <v>2500</v>
      </c>
      <c r="I21" s="243">
        <f t="shared" si="6"/>
        <v>2500</v>
      </c>
      <c r="J21" s="243">
        <f t="shared" si="8"/>
        <v>0</v>
      </c>
      <c r="K21" s="249"/>
    </row>
    <row r="22" spans="1:11" s="272" customFormat="1">
      <c r="A22" s="251" t="s">
        <v>131</v>
      </c>
      <c r="B22" s="268">
        <v>2000</v>
      </c>
      <c r="C22" s="253">
        <v>2600</v>
      </c>
      <c r="D22" s="268">
        <f t="shared" si="5"/>
        <v>-600</v>
      </c>
      <c r="E22" s="291">
        <v>4500</v>
      </c>
      <c r="F22" s="243">
        <v>248</v>
      </c>
      <c r="G22" s="243">
        <v>317.35000000000002</v>
      </c>
      <c r="H22" s="267">
        <f t="shared" si="7"/>
        <v>4182.6499999999996</v>
      </c>
      <c r="I22" s="243">
        <f t="shared" si="6"/>
        <v>4500</v>
      </c>
      <c r="J22" s="243">
        <f t="shared" si="8"/>
        <v>0</v>
      </c>
      <c r="K22" s="243" t="s">
        <v>132</v>
      </c>
    </row>
    <row r="23" spans="1:11">
      <c r="A23" s="248" t="s">
        <v>133</v>
      </c>
      <c r="B23" s="246">
        <v>18000</v>
      </c>
      <c r="C23" s="243">
        <v>18000</v>
      </c>
      <c r="D23" s="246">
        <f t="shared" si="5"/>
        <v>0</v>
      </c>
      <c r="E23" s="8">
        <v>20000</v>
      </c>
      <c r="F23" s="243">
        <v>1974</v>
      </c>
      <c r="G23" s="243">
        <v>11842</v>
      </c>
      <c r="H23" s="267">
        <f t="shared" si="7"/>
        <v>8158</v>
      </c>
      <c r="I23" s="243">
        <f t="shared" si="6"/>
        <v>20000</v>
      </c>
      <c r="J23" s="243">
        <f t="shared" si="8"/>
        <v>0</v>
      </c>
      <c r="K23" s="249"/>
    </row>
    <row r="24" spans="1:11" ht="30">
      <c r="A24" s="248" t="s">
        <v>134</v>
      </c>
      <c r="B24" s="246">
        <v>4200</v>
      </c>
      <c r="C24" s="243">
        <f>4200+2000+3000</f>
        <v>9200</v>
      </c>
      <c r="D24" s="246">
        <f t="shared" si="5"/>
        <v>-5000</v>
      </c>
      <c r="E24" s="8">
        <v>5000</v>
      </c>
      <c r="F24" s="243">
        <v>393.75</v>
      </c>
      <c r="G24" s="243">
        <v>5782</v>
      </c>
      <c r="H24" s="319">
        <f t="shared" si="7"/>
        <v>-782</v>
      </c>
      <c r="I24" s="243">
        <v>16000</v>
      </c>
      <c r="J24" s="243">
        <f t="shared" si="8"/>
        <v>-11000</v>
      </c>
      <c r="K24" s="249" t="s">
        <v>135</v>
      </c>
    </row>
    <row r="25" spans="1:11" s="272" customFormat="1" ht="30">
      <c r="A25" s="251" t="s">
        <v>136</v>
      </c>
      <c r="B25" s="268">
        <v>8000</v>
      </c>
      <c r="C25" s="253">
        <v>12000</v>
      </c>
      <c r="D25" s="320">
        <f t="shared" si="5"/>
        <v>-4000</v>
      </c>
      <c r="E25" s="291">
        <v>12000</v>
      </c>
      <c r="F25" s="253">
        <v>1142.28</v>
      </c>
      <c r="G25" s="253">
        <v>8232</v>
      </c>
      <c r="H25" s="267">
        <f t="shared" si="7"/>
        <v>3768</v>
      </c>
      <c r="I25" s="253">
        <v>14500</v>
      </c>
      <c r="J25" s="253">
        <f t="shared" si="8"/>
        <v>-2500</v>
      </c>
      <c r="K25" s="269" t="s">
        <v>137</v>
      </c>
    </row>
    <row r="26" spans="1:11">
      <c r="A26" s="248" t="s">
        <v>138</v>
      </c>
      <c r="B26" s="246">
        <v>1500</v>
      </c>
      <c r="C26" s="243">
        <v>3000</v>
      </c>
      <c r="D26" s="246">
        <f t="shared" si="5"/>
        <v>-1500</v>
      </c>
      <c r="E26" s="8">
        <v>3000</v>
      </c>
      <c r="F26" s="243">
        <v>494.79</v>
      </c>
      <c r="G26" s="243">
        <v>1318</v>
      </c>
      <c r="H26" s="267">
        <f t="shared" si="7"/>
        <v>1682</v>
      </c>
      <c r="I26" s="243">
        <f t="shared" si="6"/>
        <v>3000</v>
      </c>
      <c r="J26" s="243">
        <f t="shared" si="8"/>
        <v>0</v>
      </c>
      <c r="K26" s="249"/>
    </row>
    <row r="27" spans="1:11">
      <c r="A27" s="248" t="s">
        <v>139</v>
      </c>
      <c r="B27" s="246">
        <v>1100</v>
      </c>
      <c r="C27" s="243">
        <v>1255</v>
      </c>
      <c r="D27" s="246">
        <f t="shared" si="5"/>
        <v>-155</v>
      </c>
      <c r="E27" s="8">
        <v>0</v>
      </c>
      <c r="F27" s="244">
        <v>0</v>
      </c>
      <c r="G27" s="243">
        <v>0</v>
      </c>
      <c r="H27" s="267">
        <f t="shared" si="7"/>
        <v>0</v>
      </c>
      <c r="I27" s="243">
        <f t="shared" si="6"/>
        <v>0</v>
      </c>
      <c r="J27" s="243">
        <f t="shared" si="8"/>
        <v>0</v>
      </c>
      <c r="K27" s="249" t="s">
        <v>140</v>
      </c>
    </row>
    <row r="28" spans="1:11">
      <c r="A28" s="273" t="s">
        <v>112</v>
      </c>
      <c r="B28" s="246">
        <v>600</v>
      </c>
      <c r="C28" s="243">
        <v>200</v>
      </c>
      <c r="D28" s="274">
        <v>400</v>
      </c>
      <c r="E28" s="8">
        <v>600</v>
      </c>
      <c r="F28" s="243">
        <v>0</v>
      </c>
      <c r="G28" s="243">
        <v>0</v>
      </c>
      <c r="H28" s="243">
        <f>E28-G28</f>
        <v>600</v>
      </c>
      <c r="I28" s="243">
        <v>600</v>
      </c>
      <c r="J28" s="243">
        <f t="shared" si="8"/>
        <v>0</v>
      </c>
      <c r="K28" s="275"/>
    </row>
    <row r="29" spans="1:11">
      <c r="A29" s="276" t="s">
        <v>113</v>
      </c>
      <c r="B29" s="246">
        <v>500</v>
      </c>
      <c r="C29" s="243">
        <v>200</v>
      </c>
      <c r="D29" s="274">
        <v>300</v>
      </c>
      <c r="E29" s="8">
        <v>500</v>
      </c>
      <c r="F29" s="243">
        <v>0</v>
      </c>
      <c r="G29" s="243">
        <v>0</v>
      </c>
      <c r="H29" s="243">
        <f t="shared" ref="H29:H38" si="9">E29-G29</f>
        <v>500</v>
      </c>
      <c r="I29" s="243">
        <v>500</v>
      </c>
      <c r="J29" s="243">
        <f t="shared" si="8"/>
        <v>0</v>
      </c>
      <c r="K29" s="275"/>
    </row>
    <row r="30" spans="1:11">
      <c r="A30" s="276" t="s">
        <v>114</v>
      </c>
      <c r="B30" s="246">
        <v>500</v>
      </c>
      <c r="C30" s="243">
        <v>500</v>
      </c>
      <c r="D30" s="274">
        <v>0</v>
      </c>
      <c r="E30" s="8">
        <v>500</v>
      </c>
      <c r="F30" s="243">
        <v>252</v>
      </c>
      <c r="G30" s="243">
        <v>717</v>
      </c>
      <c r="H30" s="243">
        <f t="shared" si="9"/>
        <v>-217</v>
      </c>
      <c r="I30" s="243">
        <v>500</v>
      </c>
      <c r="J30" s="243">
        <f t="shared" si="8"/>
        <v>0</v>
      </c>
      <c r="K30" s="275"/>
    </row>
    <row r="31" spans="1:11">
      <c r="A31" s="276" t="s">
        <v>115</v>
      </c>
      <c r="B31" s="246">
        <v>200</v>
      </c>
      <c r="C31" s="243">
        <v>200</v>
      </c>
      <c r="D31" s="274">
        <v>0</v>
      </c>
      <c r="E31" s="8">
        <v>200</v>
      </c>
      <c r="F31" s="243">
        <v>0</v>
      </c>
      <c r="G31" s="243">
        <v>0</v>
      </c>
      <c r="H31" s="243">
        <f t="shared" si="9"/>
        <v>200</v>
      </c>
      <c r="I31" s="243">
        <v>200</v>
      </c>
      <c r="J31" s="243">
        <f t="shared" si="8"/>
        <v>0</v>
      </c>
      <c r="K31" s="275"/>
    </row>
    <row r="32" spans="1:11">
      <c r="A32" s="276" t="s">
        <v>141</v>
      </c>
      <c r="B32" s="246">
        <v>500</v>
      </c>
      <c r="C32" s="243">
        <v>500</v>
      </c>
      <c r="D32" s="274">
        <v>0</v>
      </c>
      <c r="E32" s="8">
        <v>500</v>
      </c>
      <c r="F32" s="243">
        <v>0</v>
      </c>
      <c r="G32" s="243">
        <v>0</v>
      </c>
      <c r="H32" s="243">
        <f t="shared" si="9"/>
        <v>500</v>
      </c>
      <c r="I32" s="243">
        <v>500</v>
      </c>
      <c r="J32" s="243">
        <f t="shared" si="8"/>
        <v>0</v>
      </c>
      <c r="K32" s="275"/>
    </row>
    <row r="33" spans="1:11">
      <c r="A33" s="276" t="s">
        <v>142</v>
      </c>
      <c r="B33" s="246">
        <v>350</v>
      </c>
      <c r="C33" s="243">
        <v>200</v>
      </c>
      <c r="D33" s="274">
        <v>150</v>
      </c>
      <c r="E33" s="8">
        <v>350</v>
      </c>
      <c r="F33" s="243">
        <v>23.1</v>
      </c>
      <c r="G33" s="243">
        <v>92</v>
      </c>
      <c r="H33" s="243">
        <f t="shared" si="9"/>
        <v>258</v>
      </c>
      <c r="I33" s="243">
        <v>350</v>
      </c>
      <c r="J33" s="243">
        <f t="shared" si="8"/>
        <v>0</v>
      </c>
      <c r="K33" s="275"/>
    </row>
    <row r="34" spans="1:11">
      <c r="A34" s="276" t="s">
        <v>143</v>
      </c>
      <c r="B34" s="246">
        <v>500</v>
      </c>
      <c r="C34" s="243">
        <v>1000</v>
      </c>
      <c r="D34" s="274">
        <v>-500</v>
      </c>
      <c r="E34" s="8">
        <v>500</v>
      </c>
      <c r="F34" s="243">
        <v>0</v>
      </c>
      <c r="G34" s="243">
        <v>337.5</v>
      </c>
      <c r="H34" s="243">
        <f t="shared" si="9"/>
        <v>162.5</v>
      </c>
      <c r="I34" s="243">
        <v>500</v>
      </c>
      <c r="J34" s="243">
        <f t="shared" si="8"/>
        <v>0</v>
      </c>
      <c r="K34" s="275"/>
    </row>
    <row r="35" spans="1:11">
      <c r="A35" s="276" t="s">
        <v>144</v>
      </c>
      <c r="B35" s="246">
        <v>700</v>
      </c>
      <c r="C35" s="243">
        <v>700</v>
      </c>
      <c r="D35" s="274">
        <v>0</v>
      </c>
      <c r="E35" s="8">
        <v>500</v>
      </c>
      <c r="F35" s="243">
        <v>0</v>
      </c>
      <c r="G35" s="243">
        <v>0</v>
      </c>
      <c r="H35" s="243">
        <f t="shared" si="9"/>
        <v>500</v>
      </c>
      <c r="I35" s="243">
        <v>500</v>
      </c>
      <c r="J35" s="243">
        <f t="shared" si="8"/>
        <v>0</v>
      </c>
      <c r="K35" s="275"/>
    </row>
    <row r="36" spans="1:11">
      <c r="A36" s="276" t="s">
        <v>145</v>
      </c>
      <c r="B36" s="246">
        <v>500</v>
      </c>
      <c r="C36" s="243">
        <v>200</v>
      </c>
      <c r="D36" s="274">
        <v>300</v>
      </c>
      <c r="E36" s="8">
        <v>100</v>
      </c>
      <c r="F36" s="243">
        <v>85</v>
      </c>
      <c r="G36" s="243">
        <v>188</v>
      </c>
      <c r="H36" s="243">
        <f t="shared" si="9"/>
        <v>-88</v>
      </c>
      <c r="I36" s="243">
        <v>200</v>
      </c>
      <c r="J36" s="243">
        <f t="shared" si="8"/>
        <v>-100</v>
      </c>
      <c r="K36" s="275"/>
    </row>
    <row r="37" spans="1:11">
      <c r="A37" s="276" t="s">
        <v>146</v>
      </c>
      <c r="B37" s="277">
        <v>0</v>
      </c>
      <c r="C37" s="278">
        <v>0</v>
      </c>
      <c r="D37" s="274">
        <v>0</v>
      </c>
      <c r="E37" s="8">
        <v>200</v>
      </c>
      <c r="F37" s="243">
        <v>55.92</v>
      </c>
      <c r="G37" s="243">
        <v>95.04</v>
      </c>
      <c r="H37" s="243">
        <f t="shared" si="9"/>
        <v>104.96</v>
      </c>
      <c r="I37" s="243">
        <v>200</v>
      </c>
      <c r="J37" s="243">
        <f t="shared" si="8"/>
        <v>0</v>
      </c>
      <c r="K37" s="275"/>
    </row>
    <row r="38" spans="1:11">
      <c r="A38" s="276" t="s">
        <v>147</v>
      </c>
      <c r="B38" s="246">
        <v>5000</v>
      </c>
      <c r="C38" s="243">
        <v>2000</v>
      </c>
      <c r="D38" s="274">
        <v>3000</v>
      </c>
      <c r="E38" s="8">
        <v>1000</v>
      </c>
      <c r="F38" s="243">
        <v>74.12</v>
      </c>
      <c r="G38" s="243">
        <v>74</v>
      </c>
      <c r="H38" s="243">
        <f t="shared" si="9"/>
        <v>926</v>
      </c>
      <c r="I38" s="243">
        <v>1000</v>
      </c>
      <c r="J38" s="243">
        <f t="shared" si="8"/>
        <v>0</v>
      </c>
      <c r="K38" s="279"/>
    </row>
    <row r="39" spans="1:11" s="281" customFormat="1" ht="16.5" thickBot="1">
      <c r="A39" s="280"/>
      <c r="B39" s="239"/>
      <c r="C39" s="239"/>
      <c r="D39" s="239"/>
      <c r="E39" s="292"/>
      <c r="G39" s="278"/>
      <c r="H39" s="278"/>
      <c r="I39" s="278"/>
      <c r="J39" s="243"/>
      <c r="K39" s="279"/>
    </row>
    <row r="40" spans="1:11" ht="27.75" customHeight="1" thickBot="1">
      <c r="A40" s="285" t="s">
        <v>148</v>
      </c>
      <c r="B40" s="286">
        <f>SUM(B28:B39)</f>
        <v>9350</v>
      </c>
      <c r="C40" s="286">
        <f>SUM(C28:C39)</f>
        <v>5700</v>
      </c>
      <c r="D40" s="286">
        <f>SUM(D28:D39)</f>
        <v>3650</v>
      </c>
      <c r="E40" s="293">
        <f t="shared" ref="E40:J40" si="10">SUM(E16:E38)</f>
        <v>79400</v>
      </c>
      <c r="F40" s="287">
        <f t="shared" si="10"/>
        <v>4886.96</v>
      </c>
      <c r="G40" s="287">
        <f t="shared" si="10"/>
        <v>37985.71</v>
      </c>
      <c r="H40" s="287">
        <f t="shared" si="10"/>
        <v>41414.29</v>
      </c>
      <c r="I40" s="287">
        <f t="shared" si="10"/>
        <v>87000</v>
      </c>
      <c r="J40" s="240">
        <f t="shared" si="10"/>
        <v>-7600</v>
      </c>
      <c r="K40" s="282"/>
    </row>
    <row r="41" spans="1:11" ht="15" customHeight="1">
      <c r="A41" s="283"/>
      <c r="E41" s="4"/>
      <c r="F41" s="239"/>
      <c r="G41" s="239" t="s">
        <v>107</v>
      </c>
      <c r="H41" s="239">
        <f>E40-G40</f>
        <v>41414.29</v>
      </c>
      <c r="I41" s="239" t="s">
        <v>107</v>
      </c>
      <c r="J41" s="239">
        <f>E40-I40</f>
        <v>-7600</v>
      </c>
    </row>
    <row r="42" spans="1:11" ht="15" customHeight="1">
      <c r="G42" s="243"/>
      <c r="I42" s="284"/>
    </row>
  </sheetData>
  <mergeCells count="1">
    <mergeCell ref="K4:K5"/>
  </mergeCells>
  <pageMargins left="0.7" right="0.7" top="0.75" bottom="0.75" header="0.3" footer="0.3"/>
  <pageSetup paperSize="9" scale="60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sheetPr>
    <tabColor theme="7" tint="0.59999389629810485"/>
    <pageSetUpPr fitToPage="1"/>
  </sheetPr>
  <dimension ref="A1:K21"/>
  <sheetViews>
    <sheetView workbookViewId="0">
      <pane xSplit="1" ySplit="2" topLeftCell="B14" activePane="bottomRight" state="frozen"/>
      <selection pane="bottomRight" activeCell="I7" sqref="I7"/>
      <selection pane="bottomLeft"/>
      <selection pane="topRight"/>
    </sheetView>
  </sheetViews>
  <sheetFormatPr defaultColWidth="8.85546875" defaultRowHeight="15" customHeight="1"/>
  <cols>
    <col min="1" max="1" width="46.85546875" style="4" customWidth="1"/>
    <col min="2" max="2" width="13.85546875" style="5" bestFit="1" customWidth="1"/>
    <col min="3" max="7" width="13.85546875" style="5" customWidth="1"/>
    <col min="8" max="9" width="31.7109375" style="4" customWidth="1"/>
    <col min="10" max="16384" width="8.85546875" style="4"/>
  </cols>
  <sheetData>
    <row r="1" spans="1:11" s="202" customFormat="1" ht="15.75" thickBot="1">
      <c r="A1" s="325" t="s">
        <v>0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</row>
    <row r="2" spans="1:11" s="106" customFormat="1" ht="51.95" customHeight="1" thickTop="1" thickBot="1">
      <c r="A2" s="105" t="s">
        <v>18</v>
      </c>
      <c r="B2" s="119" t="s">
        <v>2</v>
      </c>
      <c r="C2" s="109" t="s">
        <v>3</v>
      </c>
      <c r="D2" s="116" t="s">
        <v>111</v>
      </c>
      <c r="E2" s="111" t="s">
        <v>5</v>
      </c>
      <c r="F2" s="111" t="s">
        <v>6</v>
      </c>
      <c r="G2" s="108" t="s">
        <v>7</v>
      </c>
      <c r="H2" s="120" t="s">
        <v>8</v>
      </c>
      <c r="I2" s="294"/>
    </row>
    <row r="3" spans="1:11" ht="16.5" thickBot="1">
      <c r="A3" s="37" t="s">
        <v>149</v>
      </c>
      <c r="B3" s="84">
        <v>0</v>
      </c>
      <c r="C3" s="84">
        <v>0</v>
      </c>
      <c r="D3" s="84">
        <v>0</v>
      </c>
      <c r="E3" s="84">
        <v>0</v>
      </c>
      <c r="F3" s="84">
        <v>0</v>
      </c>
      <c r="G3" s="84">
        <v>0</v>
      </c>
      <c r="H3" s="9"/>
    </row>
    <row r="4" spans="1:11" ht="16.5" thickBot="1">
      <c r="A4" s="36" t="s">
        <v>150</v>
      </c>
      <c r="B4" s="85"/>
      <c r="C4" s="85"/>
      <c r="D4" s="85"/>
      <c r="E4" s="85"/>
      <c r="F4" s="85"/>
      <c r="G4" s="85"/>
      <c r="H4" s="7"/>
    </row>
    <row r="5" spans="1:11">
      <c r="A5" s="38" t="s">
        <v>151</v>
      </c>
      <c r="B5" s="83">
        <v>1500</v>
      </c>
      <c r="C5" s="8">
        <v>0</v>
      </c>
      <c r="D5" s="8">
        <v>1500</v>
      </c>
      <c r="E5" s="83">
        <f>B5-D5</f>
        <v>0</v>
      </c>
      <c r="F5" s="83">
        <f>B5</f>
        <v>1500</v>
      </c>
      <c r="G5" s="83">
        <f>B5-F5</f>
        <v>0</v>
      </c>
      <c r="H5" s="19"/>
      <c r="I5" s="295"/>
    </row>
    <row r="6" spans="1:11" s="47" customFormat="1">
      <c r="A6" s="45" t="s">
        <v>152</v>
      </c>
      <c r="B6" s="86">
        <v>1000</v>
      </c>
      <c r="C6" s="8">
        <v>0</v>
      </c>
      <c r="D6" s="8">
        <v>800</v>
      </c>
      <c r="E6" s="83">
        <f t="shared" ref="E6:E16" si="0">B6-D6</f>
        <v>200</v>
      </c>
      <c r="F6" s="83">
        <f>D6</f>
        <v>800</v>
      </c>
      <c r="G6" s="83">
        <f t="shared" ref="G6:G16" si="1">B6-F6</f>
        <v>200</v>
      </c>
      <c r="H6" s="46"/>
      <c r="I6" s="296"/>
      <c r="J6" s="6"/>
      <c r="K6" s="6"/>
    </row>
    <row r="7" spans="1:11">
      <c r="A7" s="38" t="s">
        <v>153</v>
      </c>
      <c r="B7" s="83">
        <v>2250</v>
      </c>
      <c r="C7" s="8">
        <v>190.3</v>
      </c>
      <c r="D7" s="8">
        <v>1141.8</v>
      </c>
      <c r="E7" s="83">
        <f t="shared" si="0"/>
        <v>1108.2</v>
      </c>
      <c r="F7" s="83">
        <v>2283.6</v>
      </c>
      <c r="G7" s="83">
        <f t="shared" si="1"/>
        <v>-33.599999999999909</v>
      </c>
      <c r="H7" s="19"/>
      <c r="I7" s="295"/>
    </row>
    <row r="8" spans="1:11">
      <c r="A8" s="38" t="s">
        <v>154</v>
      </c>
      <c r="B8" s="83">
        <v>200</v>
      </c>
      <c r="C8" s="8">
        <v>0</v>
      </c>
      <c r="D8" s="8">
        <v>0</v>
      </c>
      <c r="E8" s="83">
        <f t="shared" si="0"/>
        <v>200</v>
      </c>
      <c r="F8" s="83">
        <f t="shared" ref="F8:F15" si="2">B8</f>
        <v>200</v>
      </c>
      <c r="G8" s="83">
        <f t="shared" si="1"/>
        <v>0</v>
      </c>
      <c r="H8" s="19"/>
      <c r="I8" s="295"/>
    </row>
    <row r="9" spans="1:11">
      <c r="A9" s="38" t="s">
        <v>155</v>
      </c>
      <c r="B9" s="83">
        <v>3500</v>
      </c>
      <c r="C9" s="8">
        <v>0</v>
      </c>
      <c r="D9" s="8">
        <v>1735.74</v>
      </c>
      <c r="E9" s="83">
        <f t="shared" si="0"/>
        <v>1764.26</v>
      </c>
      <c r="F9" s="83">
        <f t="shared" si="2"/>
        <v>3500</v>
      </c>
      <c r="G9" s="83">
        <f t="shared" si="1"/>
        <v>0</v>
      </c>
      <c r="H9" s="19"/>
      <c r="I9" s="295"/>
    </row>
    <row r="10" spans="1:11">
      <c r="A10" s="39" t="s">
        <v>156</v>
      </c>
      <c r="B10" s="83">
        <v>4500</v>
      </c>
      <c r="C10" s="8">
        <v>0</v>
      </c>
      <c r="D10" s="8">
        <v>0</v>
      </c>
      <c r="E10" s="83">
        <f t="shared" si="0"/>
        <v>4500</v>
      </c>
      <c r="F10" s="83">
        <f t="shared" si="2"/>
        <v>4500</v>
      </c>
      <c r="G10" s="83">
        <f t="shared" si="1"/>
        <v>0</v>
      </c>
      <c r="H10" s="19"/>
      <c r="I10" s="295"/>
      <c r="J10" s="4" t="s">
        <v>157</v>
      </c>
    </row>
    <row r="11" spans="1:11" ht="30">
      <c r="A11" s="39" t="s">
        <v>158</v>
      </c>
      <c r="B11" s="83">
        <v>1000</v>
      </c>
      <c r="C11" s="8">
        <v>0</v>
      </c>
      <c r="D11" s="8">
        <v>1971.47</v>
      </c>
      <c r="E11" s="83">
        <f t="shared" si="0"/>
        <v>-971.47</v>
      </c>
      <c r="F11" s="83">
        <f>D11</f>
        <v>1971.47</v>
      </c>
      <c r="G11" s="83">
        <f t="shared" si="1"/>
        <v>-971.47</v>
      </c>
      <c r="H11" s="19" t="s">
        <v>159</v>
      </c>
      <c r="I11" s="295"/>
      <c r="J11" s="4" t="s">
        <v>160</v>
      </c>
    </row>
    <row r="12" spans="1:11">
      <c r="A12" s="39" t="s">
        <v>161</v>
      </c>
      <c r="B12" s="83">
        <v>0</v>
      </c>
      <c r="C12" s="8">
        <v>0</v>
      </c>
      <c r="D12" s="8">
        <v>0</v>
      </c>
      <c r="E12" s="83">
        <f t="shared" si="0"/>
        <v>0</v>
      </c>
      <c r="F12" s="83">
        <f>D12</f>
        <v>0</v>
      </c>
      <c r="G12" s="83">
        <f t="shared" si="1"/>
        <v>0</v>
      </c>
      <c r="H12" s="19"/>
      <c r="I12" s="295"/>
      <c r="J12" s="4" t="s">
        <v>162</v>
      </c>
    </row>
    <row r="13" spans="1:11" s="24" customFormat="1" ht="52.5" customHeight="1">
      <c r="A13" s="40" t="s">
        <v>163</v>
      </c>
      <c r="B13" s="87">
        <v>5000</v>
      </c>
      <c r="C13" s="8">
        <v>0</v>
      </c>
      <c r="D13" s="8">
        <v>0</v>
      </c>
      <c r="E13" s="83">
        <f t="shared" si="0"/>
        <v>5000</v>
      </c>
      <c r="F13" s="83">
        <f t="shared" si="2"/>
        <v>5000</v>
      </c>
      <c r="G13" s="83">
        <f t="shared" si="1"/>
        <v>0</v>
      </c>
      <c r="H13" s="23" t="s">
        <v>164</v>
      </c>
      <c r="I13" s="297"/>
      <c r="J13" s="24" t="s">
        <v>165</v>
      </c>
    </row>
    <row r="14" spans="1:11">
      <c r="A14" s="39" t="s">
        <v>166</v>
      </c>
      <c r="B14" s="83">
        <v>500</v>
      </c>
      <c r="C14" s="8">
        <v>31</v>
      </c>
      <c r="D14" s="8">
        <v>31</v>
      </c>
      <c r="E14" s="83">
        <f t="shared" si="0"/>
        <v>469</v>
      </c>
      <c r="F14" s="83">
        <f t="shared" si="2"/>
        <v>500</v>
      </c>
      <c r="G14" s="83">
        <f t="shared" si="1"/>
        <v>0</v>
      </c>
      <c r="H14" s="19"/>
      <c r="I14" s="295"/>
      <c r="J14" s="4" t="s">
        <v>167</v>
      </c>
    </row>
    <row r="15" spans="1:11">
      <c r="A15" s="39" t="s">
        <v>168</v>
      </c>
      <c r="B15" s="83">
        <v>500</v>
      </c>
      <c r="C15" s="8">
        <v>0</v>
      </c>
      <c r="D15" s="8">
        <v>85</v>
      </c>
      <c r="E15" s="83">
        <f t="shared" si="0"/>
        <v>415</v>
      </c>
      <c r="F15" s="83">
        <f t="shared" si="2"/>
        <v>500</v>
      </c>
      <c r="G15" s="83">
        <f t="shared" si="1"/>
        <v>0</v>
      </c>
      <c r="H15" s="19"/>
      <c r="I15" s="295"/>
      <c r="J15" s="4" t="s">
        <v>169</v>
      </c>
    </row>
    <row r="16" spans="1:11" ht="30">
      <c r="A16" s="39" t="s">
        <v>170</v>
      </c>
      <c r="B16" s="88">
        <v>0</v>
      </c>
      <c r="C16" s="8">
        <v>0</v>
      </c>
      <c r="D16" s="8">
        <v>69</v>
      </c>
      <c r="E16" s="83">
        <f t="shared" si="0"/>
        <v>-69</v>
      </c>
      <c r="F16" s="83">
        <v>69</v>
      </c>
      <c r="G16" s="83">
        <f t="shared" si="1"/>
        <v>-69</v>
      </c>
      <c r="H16" s="19" t="s">
        <v>171</v>
      </c>
      <c r="I16" s="295"/>
      <c r="J16" s="4" t="s">
        <v>172</v>
      </c>
    </row>
    <row r="17" spans="1:9" ht="16.5" thickBot="1">
      <c r="A17" s="34" t="s">
        <v>20</v>
      </c>
      <c r="B17" s="118">
        <f t="shared" ref="B17:G17" si="3">SUM(B5:B16)</f>
        <v>19950</v>
      </c>
      <c r="C17" s="118">
        <f t="shared" si="3"/>
        <v>221.3</v>
      </c>
      <c r="D17" s="118">
        <f t="shared" si="3"/>
        <v>7334.01</v>
      </c>
      <c r="E17" s="118">
        <f t="shared" si="3"/>
        <v>12615.99</v>
      </c>
      <c r="F17" s="118">
        <f t="shared" si="3"/>
        <v>20824.07</v>
      </c>
      <c r="G17" s="118">
        <f t="shared" si="3"/>
        <v>-874.06999999999994</v>
      </c>
      <c r="H17" s="21"/>
      <c r="I17" s="106"/>
    </row>
    <row r="18" spans="1:9">
      <c r="A18" s="27"/>
      <c r="H18" s="22"/>
    </row>
    <row r="19" spans="1:9" ht="15" customHeight="1" thickTop="1">
      <c r="A19" s="27"/>
      <c r="B19" s="89"/>
      <c r="C19" s="89"/>
      <c r="D19" s="89"/>
      <c r="E19" s="89"/>
      <c r="F19" s="89"/>
      <c r="G19" s="89">
        <f>F17-B17</f>
        <v>874.06999999999971</v>
      </c>
    </row>
    <row r="21" spans="1:9" ht="15" customHeight="1">
      <c r="D21" s="47"/>
      <c r="F21" s="96"/>
    </row>
  </sheetData>
  <pageMargins left="0.7" right="0.7" top="0.75" bottom="0.75" header="0.3" footer="0.3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sheetPr>
    <tabColor theme="2" tint="-0.249977111117893"/>
    <pageSetUpPr fitToPage="1"/>
  </sheetPr>
  <dimension ref="A1:H36"/>
  <sheetViews>
    <sheetView zoomScaleNormal="100" workbookViewId="0">
      <pane xSplit="1" ySplit="2" topLeftCell="B27" activePane="bottomRight" state="frozen"/>
      <selection pane="bottomRight" activeCell="E36" sqref="E36"/>
      <selection pane="bottomLeft"/>
      <selection pane="topRight"/>
    </sheetView>
  </sheetViews>
  <sheetFormatPr defaultColWidth="8.85546875" defaultRowHeight="15" customHeight="1"/>
  <cols>
    <col min="1" max="1" width="52.7109375" style="4" customWidth="1"/>
    <col min="2" max="2" width="14.7109375" style="96" customWidth="1"/>
    <col min="3" max="6" width="14.7109375" style="27" customWidth="1"/>
    <col min="7" max="7" width="14.7109375" style="96" customWidth="1"/>
    <col min="8" max="8" width="73" style="4" customWidth="1"/>
    <col min="9" max="16384" width="8.85546875" style="4"/>
  </cols>
  <sheetData>
    <row r="1" spans="1:8" s="202" customFormat="1" ht="15.75" thickBot="1">
      <c r="A1" s="325" t="s">
        <v>0</v>
      </c>
      <c r="B1" s="326"/>
      <c r="C1" s="326"/>
      <c r="D1" s="326"/>
      <c r="E1" s="326"/>
      <c r="F1" s="326"/>
      <c r="G1" s="326"/>
      <c r="H1" s="326"/>
    </row>
    <row r="2" spans="1:8" s="47" customFormat="1" ht="48" thickBot="1">
      <c r="A2" s="104" t="s">
        <v>173</v>
      </c>
      <c r="B2" s="116" t="s">
        <v>75</v>
      </c>
      <c r="C2" s="111" t="s">
        <v>3</v>
      </c>
      <c r="D2" s="116" t="s">
        <v>111</v>
      </c>
      <c r="E2" s="111" t="s">
        <v>5</v>
      </c>
      <c r="F2" s="111" t="s">
        <v>6</v>
      </c>
      <c r="G2" s="143" t="s">
        <v>7</v>
      </c>
      <c r="H2" s="117" t="s">
        <v>8</v>
      </c>
    </row>
    <row r="3" spans="1:8" s="24" customFormat="1" ht="15.75">
      <c r="A3" s="67" t="s">
        <v>9</v>
      </c>
      <c r="B3" s="91"/>
      <c r="C3" s="48"/>
      <c r="D3" s="48"/>
      <c r="E3" s="48"/>
      <c r="F3" s="48"/>
      <c r="G3" s="91"/>
      <c r="H3" s="66"/>
    </row>
    <row r="4" spans="1:8">
      <c r="A4" s="65" t="s">
        <v>174</v>
      </c>
      <c r="B4" s="92" t="s">
        <v>79</v>
      </c>
      <c r="C4" s="52">
        <v>0</v>
      </c>
      <c r="D4" s="52">
        <v>0</v>
      </c>
      <c r="E4" s="52">
        <v>0</v>
      </c>
      <c r="F4" s="132" t="str">
        <f>B4</f>
        <v>£0</v>
      </c>
      <c r="G4" s="144">
        <v>0</v>
      </c>
      <c r="H4" s="145" t="s">
        <v>175</v>
      </c>
    </row>
    <row r="5" spans="1:8">
      <c r="A5" s="65" t="s">
        <v>176</v>
      </c>
      <c r="B5" s="92">
        <v>10400</v>
      </c>
      <c r="C5" s="52">
        <v>0</v>
      </c>
      <c r="D5" s="52">
        <v>650</v>
      </c>
      <c r="E5" s="52">
        <f>D5-B5</f>
        <v>-9750</v>
      </c>
      <c r="F5" s="52">
        <v>3000</v>
      </c>
      <c r="G5" s="69">
        <f t="shared" ref="G4:G7" si="0">F5-B5</f>
        <v>-7400</v>
      </c>
      <c r="H5" s="51" t="s">
        <v>177</v>
      </c>
    </row>
    <row r="6" spans="1:8">
      <c r="A6" s="65" t="s">
        <v>178</v>
      </c>
      <c r="B6" s="92">
        <v>700</v>
      </c>
      <c r="C6" s="52">
        <v>0</v>
      </c>
      <c r="D6" s="52">
        <v>400</v>
      </c>
      <c r="E6" s="52">
        <f>D6-B6</f>
        <v>-300</v>
      </c>
      <c r="F6" s="52">
        <f t="shared" ref="F6" si="1">B6</f>
        <v>700</v>
      </c>
      <c r="G6" s="69">
        <f t="shared" si="0"/>
        <v>0</v>
      </c>
      <c r="H6" s="51" t="s">
        <v>179</v>
      </c>
    </row>
    <row r="7" spans="1:8">
      <c r="A7" s="122" t="s">
        <v>180</v>
      </c>
      <c r="B7" s="123">
        <v>800</v>
      </c>
      <c r="C7" s="124">
        <v>0</v>
      </c>
      <c r="D7" s="124">
        <v>800</v>
      </c>
      <c r="E7" s="52">
        <f>D7-B7</f>
        <v>0</v>
      </c>
      <c r="F7" s="124">
        <f>D7</f>
        <v>800</v>
      </c>
      <c r="G7" s="69">
        <f t="shared" si="0"/>
        <v>0</v>
      </c>
      <c r="H7" s="121"/>
    </row>
    <row r="8" spans="1:8" ht="16.5" thickBot="1">
      <c r="A8" s="53" t="s">
        <v>15</v>
      </c>
      <c r="B8" s="126">
        <f>SUM(B4:B7)</f>
        <v>11900</v>
      </c>
      <c r="C8" s="126">
        <f t="shared" ref="C8:G8" si="2">SUM(C4:C7)</f>
        <v>0</v>
      </c>
      <c r="D8" s="126">
        <f t="shared" si="2"/>
        <v>1850</v>
      </c>
      <c r="E8" s="126">
        <f t="shared" si="2"/>
        <v>-10050</v>
      </c>
      <c r="F8" s="126">
        <f t="shared" si="2"/>
        <v>4500</v>
      </c>
      <c r="G8" s="126">
        <f t="shared" si="2"/>
        <v>-7400</v>
      </c>
      <c r="H8" s="189" t="s">
        <v>34</v>
      </c>
    </row>
    <row r="9" spans="1:8" ht="16.5" thickBot="1">
      <c r="A9" s="54"/>
      <c r="B9" s="192"/>
      <c r="C9" s="193"/>
      <c r="D9" s="193"/>
      <c r="E9" s="193"/>
      <c r="F9" s="193"/>
      <c r="G9" s="192"/>
      <c r="H9" s="51"/>
    </row>
    <row r="10" spans="1:8" ht="16.5" thickBot="1">
      <c r="A10" s="75" t="s">
        <v>150</v>
      </c>
      <c r="B10" s="110" t="s">
        <v>34</v>
      </c>
      <c r="C10" s="110"/>
      <c r="D10" s="110"/>
      <c r="E10" s="110"/>
      <c r="F10" s="110"/>
      <c r="G10" s="110"/>
      <c r="H10" s="190" t="s">
        <v>34</v>
      </c>
    </row>
    <row r="11" spans="1:8" ht="16.5" thickBot="1">
      <c r="A11" s="130" t="s">
        <v>181</v>
      </c>
      <c r="B11" s="129" t="s">
        <v>34</v>
      </c>
      <c r="C11" s="76"/>
      <c r="D11" s="76"/>
      <c r="E11" s="76"/>
      <c r="F11" s="76"/>
      <c r="G11" s="140"/>
      <c r="H11" s="77">
        <v>30</v>
      </c>
    </row>
    <row r="12" spans="1:8" s="6" customFormat="1">
      <c r="A12" s="63" t="s">
        <v>182</v>
      </c>
      <c r="B12" s="69">
        <v>1000</v>
      </c>
      <c r="C12" s="8">
        <v>0</v>
      </c>
      <c r="D12" s="8">
        <v>1750</v>
      </c>
      <c r="E12" s="69">
        <f>B12-D12</f>
        <v>-750</v>
      </c>
      <c r="F12" s="69">
        <v>2750</v>
      </c>
      <c r="G12" s="69">
        <f>B12-F12</f>
        <v>-1750</v>
      </c>
      <c r="H12" s="64" t="s">
        <v>183</v>
      </c>
    </row>
    <row r="13" spans="1:8">
      <c r="A13" s="49" t="s">
        <v>184</v>
      </c>
      <c r="B13" s="93">
        <v>10000</v>
      </c>
      <c r="C13" s="8">
        <v>0</v>
      </c>
      <c r="D13" s="8">
        <v>0</v>
      </c>
      <c r="E13" s="69">
        <f t="shared" ref="E13:E19" si="3">B13-D13</f>
        <v>10000</v>
      </c>
      <c r="F13" s="69">
        <f t="shared" ref="F13:F15" si="4">B13</f>
        <v>10000</v>
      </c>
      <c r="G13" s="69">
        <f t="shared" ref="G13:G19" si="5">B13-F13</f>
        <v>0</v>
      </c>
      <c r="H13" s="55"/>
    </row>
    <row r="14" spans="1:8">
      <c r="A14" s="49" t="s">
        <v>185</v>
      </c>
      <c r="B14" s="93">
        <v>550</v>
      </c>
      <c r="C14" s="8">
        <v>0</v>
      </c>
      <c r="D14" s="8">
        <v>0</v>
      </c>
      <c r="E14" s="69">
        <f t="shared" si="3"/>
        <v>550</v>
      </c>
      <c r="F14" s="69">
        <f t="shared" si="4"/>
        <v>550</v>
      </c>
      <c r="G14" s="69">
        <f t="shared" si="5"/>
        <v>0</v>
      </c>
      <c r="H14" s="55"/>
    </row>
    <row r="15" spans="1:8" ht="15" customHeight="1">
      <c r="A15" s="49" t="s">
        <v>178</v>
      </c>
      <c r="B15" s="93">
        <v>300</v>
      </c>
      <c r="C15" s="8">
        <v>0</v>
      </c>
      <c r="D15" s="8">
        <v>0</v>
      </c>
      <c r="E15" s="69">
        <f t="shared" si="3"/>
        <v>300</v>
      </c>
      <c r="F15" s="69">
        <f t="shared" si="4"/>
        <v>300</v>
      </c>
      <c r="G15" s="69">
        <f t="shared" si="5"/>
        <v>0</v>
      </c>
      <c r="H15" s="55"/>
    </row>
    <row r="16" spans="1:8" ht="15" customHeight="1">
      <c r="A16" s="49" t="s">
        <v>186</v>
      </c>
      <c r="B16" s="93">
        <v>8240</v>
      </c>
      <c r="C16" s="8">
        <v>0</v>
      </c>
      <c r="D16" s="8">
        <v>0</v>
      </c>
      <c r="E16" s="69">
        <f t="shared" si="3"/>
        <v>8240</v>
      </c>
      <c r="F16" s="69">
        <v>3000</v>
      </c>
      <c r="G16" s="69">
        <f t="shared" si="5"/>
        <v>5240</v>
      </c>
      <c r="H16" s="51" t="s">
        <v>177</v>
      </c>
    </row>
    <row r="17" spans="1:8" ht="15" customHeight="1">
      <c r="A17" s="49" t="s">
        <v>187</v>
      </c>
      <c r="B17" s="93">
        <v>0</v>
      </c>
      <c r="C17" s="8">
        <v>0</v>
      </c>
      <c r="D17" s="8">
        <v>1875</v>
      </c>
      <c r="E17" s="69">
        <f t="shared" si="3"/>
        <v>-1875</v>
      </c>
      <c r="F17" s="69">
        <f>D17</f>
        <v>1875</v>
      </c>
      <c r="G17" s="69">
        <f t="shared" si="5"/>
        <v>-1875</v>
      </c>
      <c r="H17" s="55" t="s">
        <v>188</v>
      </c>
    </row>
    <row r="18" spans="1:8" ht="15" customHeight="1">
      <c r="A18" s="49" t="s">
        <v>189</v>
      </c>
      <c r="B18" s="321">
        <v>2800</v>
      </c>
      <c r="C18" s="8">
        <v>0</v>
      </c>
      <c r="D18" s="8">
        <v>6130.65</v>
      </c>
      <c r="E18" s="69">
        <f t="shared" si="3"/>
        <v>-3330.6499999999996</v>
      </c>
      <c r="F18" s="69">
        <f t="shared" ref="F18:F19" si="6">D18</f>
        <v>6130.65</v>
      </c>
      <c r="G18" s="69">
        <f t="shared" si="5"/>
        <v>-3330.6499999999996</v>
      </c>
      <c r="H18" s="55"/>
    </row>
    <row r="19" spans="1:8" ht="15" customHeight="1">
      <c r="A19" s="49" t="s">
        <v>190</v>
      </c>
      <c r="B19" s="321">
        <v>7500</v>
      </c>
      <c r="C19" s="8">
        <v>0</v>
      </c>
      <c r="D19" s="27">
        <v>0</v>
      </c>
      <c r="E19" s="69">
        <f t="shared" si="3"/>
        <v>7500</v>
      </c>
      <c r="F19" s="69">
        <f>E19</f>
        <v>7500</v>
      </c>
      <c r="G19" s="69">
        <f t="shared" si="5"/>
        <v>0</v>
      </c>
      <c r="H19" s="55"/>
    </row>
    <row r="20" spans="1:8" ht="17.100000000000001" customHeight="1" thickBot="1">
      <c r="A20" s="127" t="s">
        <v>191</v>
      </c>
      <c r="B20" s="125">
        <f>SUM(B12:B19)</f>
        <v>30390</v>
      </c>
      <c r="C20" s="125">
        <f t="shared" ref="C20:G20" si="7">SUM(C12:C19)</f>
        <v>0</v>
      </c>
      <c r="D20" s="125">
        <f>SUM(D12:D18)</f>
        <v>9755.65</v>
      </c>
      <c r="E20" s="194">
        <f>SUM(E12:E19)</f>
        <v>20634.349999999999</v>
      </c>
      <c r="F20" s="125">
        <f t="shared" si="7"/>
        <v>32105.65</v>
      </c>
      <c r="G20" s="125">
        <f>SUM(G12:G19)</f>
        <v>-1715.6499999999996</v>
      </c>
      <c r="H20" s="56"/>
    </row>
    <row r="21" spans="1:8" ht="17.100000000000001" customHeight="1" thickBot="1">
      <c r="A21" s="115"/>
      <c r="B21" s="115"/>
      <c r="C21" s="115"/>
      <c r="D21" s="115"/>
      <c r="E21" s="115"/>
      <c r="F21" s="115"/>
      <c r="G21" s="141"/>
      <c r="H21" s="133"/>
    </row>
    <row r="22" spans="1:8" s="5" customFormat="1" ht="15" customHeight="1">
      <c r="A22" s="128" t="s">
        <v>192</v>
      </c>
      <c r="B22" s="94" t="s">
        <v>34</v>
      </c>
      <c r="C22" s="74"/>
      <c r="D22" s="74"/>
      <c r="E22" s="74"/>
      <c r="F22" s="74"/>
      <c r="G22" s="142"/>
      <c r="H22" s="58"/>
    </row>
    <row r="23" spans="1:8" ht="15" customHeight="1">
      <c r="A23" s="49" t="s">
        <v>193</v>
      </c>
      <c r="B23" s="92">
        <v>2500</v>
      </c>
      <c r="C23" s="78">
        <v>0</v>
      </c>
      <c r="D23" s="146">
        <v>2992.46</v>
      </c>
      <c r="E23" s="144">
        <f t="shared" ref="E23:E26" si="8">B23-D23</f>
        <v>-492.46000000000004</v>
      </c>
      <c r="F23" s="147">
        <f>D23</f>
        <v>2992.46</v>
      </c>
      <c r="G23" s="78">
        <f t="shared" ref="G23:G26" si="9">B23-F23</f>
        <v>-492.46000000000004</v>
      </c>
      <c r="H23" s="98"/>
    </row>
    <row r="24" spans="1:8" ht="15" customHeight="1">
      <c r="A24" s="131" t="s">
        <v>166</v>
      </c>
      <c r="B24" s="92">
        <v>1000</v>
      </c>
      <c r="C24" s="78">
        <v>0</v>
      </c>
      <c r="D24" s="78">
        <v>1595</v>
      </c>
      <c r="E24" s="69">
        <f t="shared" si="8"/>
        <v>-595</v>
      </c>
      <c r="F24" s="135">
        <v>2000</v>
      </c>
      <c r="G24" s="69">
        <f t="shared" si="9"/>
        <v>-1000</v>
      </c>
      <c r="H24" s="99" t="s">
        <v>194</v>
      </c>
    </row>
    <row r="25" spans="1:8" ht="15" customHeight="1">
      <c r="A25" s="132" t="s">
        <v>195</v>
      </c>
      <c r="B25" s="92">
        <v>150</v>
      </c>
      <c r="C25" s="78">
        <v>0</v>
      </c>
      <c r="D25" s="78">
        <v>0</v>
      </c>
      <c r="E25" s="69">
        <f t="shared" si="8"/>
        <v>150</v>
      </c>
      <c r="F25" s="78">
        <v>150</v>
      </c>
      <c r="G25" s="69">
        <f t="shared" si="9"/>
        <v>0</v>
      </c>
      <c r="H25" s="99"/>
    </row>
    <row r="26" spans="1:8" ht="15" customHeight="1">
      <c r="A26" s="65" t="s">
        <v>170</v>
      </c>
      <c r="B26" s="92">
        <v>500</v>
      </c>
      <c r="C26" s="78">
        <v>15.37</v>
      </c>
      <c r="D26" s="78">
        <v>111.45</v>
      </c>
      <c r="E26" s="69">
        <f t="shared" si="8"/>
        <v>388.55</v>
      </c>
      <c r="F26" s="78">
        <v>500</v>
      </c>
      <c r="G26" s="69">
        <f t="shared" si="9"/>
        <v>0</v>
      </c>
      <c r="H26" s="55" t="s">
        <v>196</v>
      </c>
    </row>
    <row r="27" spans="1:8" s="5" customFormat="1" ht="15" customHeight="1" thickBot="1">
      <c r="A27" s="82" t="s">
        <v>197</v>
      </c>
      <c r="B27" s="126">
        <f>SUM(B23:B26)</f>
        <v>4150</v>
      </c>
      <c r="C27" s="126">
        <f t="shared" ref="C27:G27" si="10">SUM(C23:C26)</f>
        <v>15.37</v>
      </c>
      <c r="D27" s="126">
        <f>SUM(D23:D26)</f>
        <v>4698.91</v>
      </c>
      <c r="E27" s="194">
        <f>SUM(E23:E26)</f>
        <v>-548.91000000000008</v>
      </c>
      <c r="F27" s="126">
        <f t="shared" si="10"/>
        <v>5642.46</v>
      </c>
      <c r="G27" s="126">
        <f t="shared" si="10"/>
        <v>-1492.46</v>
      </c>
      <c r="H27" s="58" t="s">
        <v>34</v>
      </c>
    </row>
    <row r="28" spans="1:8" s="5" customFormat="1" ht="15" customHeight="1">
      <c r="A28" s="57" t="s">
        <v>34</v>
      </c>
      <c r="B28" s="94" t="s">
        <v>34</v>
      </c>
      <c r="C28" s="74"/>
      <c r="D28" s="74"/>
      <c r="E28" s="74"/>
      <c r="F28" s="74"/>
      <c r="G28" s="142"/>
      <c r="H28" s="58" t="s">
        <v>34</v>
      </c>
    </row>
    <row r="29" spans="1:8" ht="17.100000000000001" customHeight="1" thickBot="1">
      <c r="A29" s="59" t="s">
        <v>20</v>
      </c>
      <c r="B29" s="134">
        <f>B20+B27</f>
        <v>34540</v>
      </c>
      <c r="C29" s="134">
        <f t="shared" ref="C29:G29" si="11">C20+C27</f>
        <v>15.37</v>
      </c>
      <c r="D29" s="134">
        <f>D20+D27</f>
        <v>14454.56</v>
      </c>
      <c r="E29" s="134">
        <f t="shared" si="11"/>
        <v>20085.439999999999</v>
      </c>
      <c r="F29" s="134">
        <f t="shared" si="11"/>
        <v>37748.11</v>
      </c>
      <c r="G29" s="134">
        <f t="shared" si="11"/>
        <v>-3208.1099999999997</v>
      </c>
      <c r="H29" s="191" t="s">
        <v>34</v>
      </c>
    </row>
    <row r="30" spans="1:8" ht="15" customHeight="1">
      <c r="A30" s="60"/>
      <c r="B30" s="90"/>
      <c r="C30" s="50"/>
      <c r="D30" s="50"/>
      <c r="E30" s="50"/>
      <c r="F30" s="50"/>
      <c r="G30" s="90"/>
      <c r="H30" s="60"/>
    </row>
    <row r="31" spans="1:8" ht="15" customHeight="1">
      <c r="A31" s="60"/>
      <c r="B31" s="95"/>
      <c r="C31" s="61"/>
      <c r="D31" s="61"/>
      <c r="E31" s="61"/>
      <c r="F31" s="61"/>
      <c r="G31" s="95"/>
      <c r="H31" s="60"/>
    </row>
    <row r="32" spans="1:8" ht="20.100000000000001" customHeight="1">
      <c r="A32" s="28" t="s">
        <v>21</v>
      </c>
      <c r="B32" s="323">
        <f>B8-B29</f>
        <v>-22640</v>
      </c>
      <c r="C32" s="323">
        <f t="shared" ref="C32:G32" si="12">C8-C29</f>
        <v>-15.37</v>
      </c>
      <c r="D32" s="323">
        <f t="shared" si="12"/>
        <v>-12604.56</v>
      </c>
      <c r="E32" s="323">
        <f t="shared" si="12"/>
        <v>-30135.439999999999</v>
      </c>
      <c r="F32" s="322">
        <f t="shared" si="12"/>
        <v>-33248.11</v>
      </c>
      <c r="G32" s="62">
        <f>G8+G29</f>
        <v>-10608.11</v>
      </c>
      <c r="H32" s="62"/>
    </row>
    <row r="33" spans="6:7" ht="15" customHeight="1"/>
    <row r="36" spans="6:7" ht="15" customHeight="1">
      <c r="F36" s="27" t="s">
        <v>73</v>
      </c>
      <c r="G36" s="96">
        <f>F32-B32</f>
        <v>-10608.11</v>
      </c>
    </row>
  </sheetData>
  <pageMargins left="0.7" right="0.7" top="0.75" bottom="0.75" header="0.3" footer="0.3"/>
  <pageSetup paperSize="9" scale="81" fitToWidth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FBF9-78E9-4E27-BDE6-9E3D55D38E34}">
  <sheetPr>
    <tabColor rgb="FFFFC000"/>
    <pageSetUpPr fitToPage="1"/>
  </sheetPr>
  <dimension ref="A1:H7"/>
  <sheetViews>
    <sheetView workbookViewId="0">
      <selection activeCell="B14" sqref="B14"/>
    </sheetView>
  </sheetViews>
  <sheetFormatPr defaultColWidth="8.85546875" defaultRowHeight="15"/>
  <cols>
    <col min="1" max="1" width="35.28515625" style="1" customWidth="1"/>
    <col min="2" max="6" width="10.85546875" style="1" customWidth="1"/>
    <col min="7" max="7" width="12.140625" style="1" customWidth="1"/>
    <col min="8" max="8" width="35.42578125" style="1" customWidth="1"/>
    <col min="9" max="16384" width="8.85546875" style="1"/>
  </cols>
  <sheetData>
    <row r="1" spans="1:8" s="202" customFormat="1" ht="15.75" thickBot="1">
      <c r="A1" s="325" t="s">
        <v>0</v>
      </c>
      <c r="B1" s="326"/>
      <c r="C1" s="326"/>
      <c r="D1" s="326"/>
      <c r="E1" s="326"/>
      <c r="F1" s="326"/>
      <c r="G1" s="326"/>
      <c r="H1" s="326"/>
    </row>
    <row r="2" spans="1:8" s="3" customFormat="1" ht="48" thickBot="1">
      <c r="A2" s="107" t="s">
        <v>198</v>
      </c>
      <c r="B2" s="136" t="s">
        <v>75</v>
      </c>
      <c r="C2" s="109" t="s">
        <v>3</v>
      </c>
      <c r="D2" s="137" t="s">
        <v>111</v>
      </c>
      <c r="E2" s="109" t="s">
        <v>5</v>
      </c>
      <c r="F2" s="109" t="s">
        <v>6</v>
      </c>
      <c r="G2" s="108" t="s">
        <v>7</v>
      </c>
      <c r="H2" s="138" t="s">
        <v>8</v>
      </c>
    </row>
    <row r="3" spans="1:8" s="2" customFormat="1" ht="16.5" thickBot="1">
      <c r="A3" s="100" t="s">
        <v>17</v>
      </c>
      <c r="B3" s="101"/>
      <c r="C3" s="101"/>
      <c r="D3" s="101"/>
      <c r="E3" s="101"/>
      <c r="F3" s="101"/>
      <c r="G3" s="101"/>
      <c r="H3" s="102"/>
    </row>
    <row r="4" spans="1:8">
      <c r="A4" s="139" t="s">
        <v>199</v>
      </c>
      <c r="B4" s="227">
        <v>5000</v>
      </c>
      <c r="C4" s="8">
        <v>0</v>
      </c>
      <c r="D4" s="8">
        <v>1220.83</v>
      </c>
      <c r="E4" s="227">
        <f>B4-D4</f>
        <v>3779.17</v>
      </c>
      <c r="F4" s="227">
        <v>5000</v>
      </c>
      <c r="G4" s="227">
        <f>B4-F4</f>
        <v>0</v>
      </c>
      <c r="H4" s="81" t="s">
        <v>200</v>
      </c>
    </row>
    <row r="5" spans="1:8" ht="16.5" thickBot="1">
      <c r="A5" s="68" t="s">
        <v>201</v>
      </c>
      <c r="B5" s="228">
        <f t="shared" ref="B5:F5" si="0">SUM(B4)</f>
        <v>5000</v>
      </c>
      <c r="C5" s="228">
        <f t="shared" si="0"/>
        <v>0</v>
      </c>
      <c r="D5" s="228">
        <f t="shared" si="0"/>
        <v>1220.83</v>
      </c>
      <c r="E5" s="228" t="s">
        <v>202</v>
      </c>
      <c r="F5" s="228">
        <f t="shared" si="0"/>
        <v>5000</v>
      </c>
      <c r="G5" s="228">
        <v>0</v>
      </c>
      <c r="H5" s="2"/>
    </row>
    <row r="6" spans="1:8" ht="15.75" thickTop="1"/>
    <row r="7" spans="1:8">
      <c r="F7" s="139"/>
      <c r="G7" s="179"/>
    </row>
  </sheetData>
  <pageMargins left="0.70866141732283461" right="0.70866141732283461" top="0.74803149606299213" bottom="0.7480314960629921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bcc2d08a6095409fcde82e171ab53b42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f5f25df9fc83b96ec7d99e70c6e296c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  <SharedWithUsers xmlns="004264e1-66a4-4150-a815-8bd031fa5c57">
      <UserInfo>
        <DisplayName>F &amp; G Committee Owners</DisplayName>
        <AccountId>1351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FB5D366-590E-4D9E-B1A7-6F63E4DB63E5}"/>
</file>

<file path=customXml/itemProps2.xml><?xml version="1.0" encoding="utf-8"?>
<ds:datastoreItem xmlns:ds="http://schemas.openxmlformats.org/officeDocument/2006/customXml" ds:itemID="{F318FCBE-436A-451C-A8D8-FCF15E6218A2}"/>
</file>

<file path=customXml/itemProps3.xml><?xml version="1.0" encoding="utf-8"?>
<ds:datastoreItem xmlns:ds="http://schemas.openxmlformats.org/officeDocument/2006/customXml" ds:itemID="{6D229BC5-6605-4B84-95B8-C574DFFA9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2025-10-15T13:50:04Z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