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HelenDavis\Downloads\"/>
    </mc:Choice>
  </mc:AlternateContent>
  <xr:revisionPtr revIDLastSave="0" documentId="8_{B43A7A36-1696-433E-B8EB-3C32C385B975}" xr6:coauthVersionLast="47" xr6:coauthVersionMax="47" xr10:uidLastSave="{00000000-0000-0000-0000-000000000000}"/>
  <bookViews>
    <workbookView xWindow="-108" yWindow="-108" windowWidth="23256" windowHeight="12456" activeTab="2" xr2:uid="{C0E6912B-39B3-4ACB-94B2-BB455B70F4CC}"/>
  </bookViews>
  <sheets>
    <sheet name="Administration  " sheetId="2" r:id="rId1"/>
    <sheet name="L &amp; A" sheetId="1" r:id="rId2"/>
    <sheet name="Town Hall" sheetId="4" r:id="rId3"/>
    <sheet name="Civic" sheetId="10" r:id="rId4"/>
    <sheet name="Events" sheetId="13" r:id="rId5"/>
    <sheet name="Placmaking " sheetId="14" r:id="rId6"/>
    <sheet name="Summary Sheet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9" l="1"/>
  <c r="B17" i="9"/>
  <c r="B16" i="9"/>
  <c r="B15" i="9"/>
  <c r="B14" i="9"/>
  <c r="B13" i="9"/>
  <c r="B27" i="4"/>
  <c r="F29" i="2"/>
  <c r="F19" i="13"/>
  <c r="F6" i="13"/>
  <c r="F7" i="13"/>
  <c r="F5" i="13"/>
  <c r="D15" i="10"/>
  <c r="C15" i="10"/>
  <c r="E15" i="10"/>
  <c r="F15" i="10"/>
  <c r="F23" i="1"/>
  <c r="D8" i="4"/>
  <c r="E4" i="4"/>
  <c r="E3" i="4"/>
  <c r="D14" i="2"/>
  <c r="F4" i="1"/>
  <c r="B15" i="10"/>
  <c r="F14" i="10"/>
  <c r="D27" i="4"/>
  <c r="C27" i="4"/>
  <c r="F7" i="4"/>
  <c r="F14" i="1"/>
  <c r="D5" i="1"/>
  <c r="C5" i="1"/>
  <c r="B5" i="1"/>
  <c r="F16" i="4"/>
  <c r="F15" i="4"/>
  <c r="G37" i="9" l="1"/>
  <c r="H37" i="9" s="1"/>
  <c r="F37" i="9"/>
  <c r="B32" i="9"/>
  <c r="F9" i="9"/>
  <c r="G6" i="14"/>
  <c r="G4" i="14"/>
  <c r="E11" i="4"/>
  <c r="D11" i="4"/>
  <c r="C11" i="4"/>
  <c r="B11" i="4"/>
  <c r="F10" i="4"/>
  <c r="F26" i="4"/>
  <c r="F4" i="14"/>
  <c r="F6" i="14" s="1"/>
  <c r="D24" i="13"/>
  <c r="D28" i="13" s="1"/>
  <c r="D18" i="13"/>
  <c r="E18" i="13" s="1"/>
  <c r="D13" i="13"/>
  <c r="D21" i="13"/>
  <c r="C8" i="13"/>
  <c r="D8" i="13"/>
  <c r="E8" i="13"/>
  <c r="F5" i="10"/>
  <c r="F6" i="10"/>
  <c r="F7" i="10"/>
  <c r="F8" i="10"/>
  <c r="F9" i="10"/>
  <c r="F10" i="10"/>
  <c r="F11" i="10"/>
  <c r="F12" i="10"/>
  <c r="F13" i="10"/>
  <c r="F4" i="10"/>
  <c r="F17" i="10" s="1"/>
  <c r="D4" i="10"/>
  <c r="C25" i="1"/>
  <c r="D25" i="1"/>
  <c r="E25" i="1"/>
  <c r="E5" i="1"/>
  <c r="B5" i="9" s="1"/>
  <c r="D11" i="2"/>
  <c r="D31" i="2" s="1"/>
  <c r="D5" i="2"/>
  <c r="C5" i="2"/>
  <c r="E27" i="4"/>
  <c r="I3" i="14"/>
  <c r="E28" i="13"/>
  <c r="C28" i="13"/>
  <c r="C21" i="13"/>
  <c r="C30" i="13" s="1"/>
  <c r="F27" i="13"/>
  <c r="F26" i="13"/>
  <c r="F25" i="13"/>
  <c r="F24" i="13"/>
  <c r="F28" i="13" s="1"/>
  <c r="F20" i="13"/>
  <c r="F18" i="13"/>
  <c r="F17" i="13"/>
  <c r="F15" i="13"/>
  <c r="F14" i="13"/>
  <c r="F13" i="13"/>
  <c r="F12" i="13"/>
  <c r="C17" i="10"/>
  <c r="F25" i="4"/>
  <c r="F24" i="4"/>
  <c r="F23" i="4"/>
  <c r="F22" i="4"/>
  <c r="F21" i="4"/>
  <c r="F20" i="4"/>
  <c r="F19" i="4"/>
  <c r="F18" i="4"/>
  <c r="F17" i="4"/>
  <c r="F14" i="4"/>
  <c r="F24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30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0" i="2"/>
  <c r="F9" i="2"/>
  <c r="F8" i="2"/>
  <c r="E21" i="13"/>
  <c r="E30" i="13" s="1"/>
  <c r="F4" i="13"/>
  <c r="F8" i="13" s="1"/>
  <c r="F3" i="1"/>
  <c r="F5" i="1" s="1"/>
  <c r="E11" i="2"/>
  <c r="E31" i="2" s="1"/>
  <c r="B12" i="9" s="1"/>
  <c r="C11" i="2"/>
  <c r="C31" i="2" s="1"/>
  <c r="C33" i="2" s="1"/>
  <c r="B11" i="2"/>
  <c r="B31" i="2" s="1"/>
  <c r="B5" i="2"/>
  <c r="F4" i="4"/>
  <c r="F5" i="4"/>
  <c r="F6" i="4"/>
  <c r="F3" i="4"/>
  <c r="E5" i="2"/>
  <c r="B4" i="9" s="1"/>
  <c r="F5" i="2"/>
  <c r="B59" i="9"/>
  <c r="B58" i="9"/>
  <c r="C32" i="13" l="1"/>
  <c r="D30" i="13"/>
  <c r="E17" i="10"/>
  <c r="F7" i="9" s="1"/>
  <c r="D29" i="4"/>
  <c r="F34" i="9" s="1"/>
  <c r="F25" i="1"/>
  <c r="C27" i="1"/>
  <c r="D27" i="1"/>
  <c r="D17" i="10"/>
  <c r="F35" i="9" s="1"/>
  <c r="D32" i="13"/>
  <c r="F36" i="9" s="1"/>
  <c r="F11" i="4"/>
  <c r="C29" i="4"/>
  <c r="F11" i="2"/>
  <c r="D33" i="2"/>
  <c r="F32" i="9" s="1"/>
  <c r="B33" i="2"/>
  <c r="G32" i="9" s="1"/>
  <c r="E32" i="13"/>
  <c r="F8" i="9" s="1"/>
  <c r="F27" i="1"/>
  <c r="F21" i="13"/>
  <c r="F30" i="13" s="1"/>
  <c r="F32" i="13" s="1"/>
  <c r="E27" i="1"/>
  <c r="F5" i="9" s="1"/>
  <c r="B29" i="4"/>
  <c r="G34" i="9" s="1"/>
  <c r="B8" i="9"/>
  <c r="E29" i="4"/>
  <c r="F6" i="9" s="1"/>
  <c r="F27" i="4"/>
  <c r="F31" i="2"/>
  <c r="F33" i="2" s="1"/>
  <c r="H32" i="9" l="1"/>
  <c r="F33" i="9"/>
  <c r="H34" i="9"/>
  <c r="F38" i="9"/>
  <c r="F29" i="4"/>
  <c r="B52" i="9"/>
  <c r="B54" i="9" s="1"/>
  <c r="B47" i="9"/>
  <c r="D47" i="9" s="1"/>
  <c r="B42" i="9"/>
  <c r="D42" i="9" s="1"/>
  <c r="B37" i="9"/>
  <c r="B39" i="9" s="1"/>
  <c r="B48" i="9" l="1"/>
  <c r="B49" i="9"/>
  <c r="D52" i="9"/>
  <c r="B38" i="9"/>
  <c r="B43" i="9"/>
  <c r="B53" i="9"/>
  <c r="B44" i="9"/>
  <c r="D37" i="9"/>
  <c r="B23" i="9"/>
  <c r="C22" i="9" s="1"/>
  <c r="B17" i="10"/>
  <c r="G35" i="9" s="1"/>
  <c r="H35" i="9" s="1"/>
  <c r="B8" i="13"/>
  <c r="B21" i="13" l="1"/>
  <c r="B28" i="13" l="1"/>
  <c r="B30" i="13" s="1"/>
  <c r="B32" i="13" s="1"/>
  <c r="G36" i="9" s="1"/>
  <c r="H36" i="9" s="1"/>
  <c r="D3" i="14"/>
  <c r="E4" i="14"/>
  <c r="C4" i="14"/>
  <c r="B4" i="14"/>
  <c r="B25" i="1"/>
  <c r="E6" i="14" l="1"/>
  <c r="D4" i="14"/>
  <c r="H4" i="14"/>
  <c r="B27" i="1"/>
  <c r="G33" i="9" s="1"/>
  <c r="H33" i="9" l="1"/>
  <c r="H38" i="9" s="1"/>
  <c r="F11" i="9" s="1"/>
  <c r="G38" i="9"/>
  <c r="H6" i="14"/>
  <c r="I4" i="14"/>
  <c r="I6" i="14" s="1"/>
  <c r="B9" i="9"/>
  <c r="B33" i="9" l="1"/>
  <c r="D32" i="9"/>
  <c r="B34" i="9"/>
  <c r="E33" i="2" l="1"/>
  <c r="F4" i="9" s="1"/>
  <c r="F10" i="9" s="1"/>
  <c r="B18" i="9"/>
  <c r="B20" i="9" l="1"/>
  <c r="F19" i="9"/>
  <c r="B55" i="9"/>
  <c r="F27" i="9" s="1"/>
  <c r="B35" i="9"/>
  <c r="F23" i="9" s="1"/>
  <c r="B50" i="9"/>
  <c r="F26" i="9" s="1"/>
  <c r="C24" i="9"/>
  <c r="C25" i="9" s="1"/>
  <c r="C26" i="9" s="1"/>
  <c r="B60" i="9"/>
  <c r="B45" i="9"/>
  <c r="F25" i="9" s="1"/>
  <c r="B40" i="9"/>
  <c r="F24" i="9" s="1"/>
  <c r="B24" i="9"/>
  <c r="F13" i="9" l="1"/>
  <c r="F12" i="9"/>
  <c r="F14" i="9" s="1"/>
  <c r="G26" i="9" s="1"/>
  <c r="B28" i="9"/>
  <c r="B30" i="9"/>
  <c r="F21" i="9"/>
  <c r="F20" i="9"/>
  <c r="G23" i="9" l="1"/>
  <c r="G24" i="9"/>
  <c r="I24" i="9" s="1"/>
  <c r="G25" i="9"/>
  <c r="H25" i="9" s="1"/>
  <c r="G27" i="9"/>
  <c r="I27" i="9" s="1"/>
  <c r="I23" i="9"/>
  <c r="H26" i="9"/>
  <c r="H23" i="9"/>
  <c r="I26" i="9"/>
  <c r="H24" i="9" l="1"/>
  <c r="H27" i="9"/>
  <c r="I25" i="9"/>
</calcChain>
</file>

<file path=xl/sharedStrings.xml><?xml version="1.0" encoding="utf-8"?>
<sst xmlns="http://schemas.openxmlformats.org/spreadsheetml/2006/main" count="333" uniqueCount="236">
  <si>
    <t xml:space="preserve">Administration </t>
  </si>
  <si>
    <t>Budget                              2025/ 26</t>
  </si>
  <si>
    <t xml:space="preserve">To Date        (end of  September) </t>
  </si>
  <si>
    <t>End of Year            Forecast                       2025 /2026</t>
  </si>
  <si>
    <t xml:space="preserve"> Budget 2026  2027</t>
  </si>
  <si>
    <t>Variance.                        to                    2025/26      Budget</t>
  </si>
  <si>
    <t>Notes</t>
  </si>
  <si>
    <t>nee</t>
  </si>
  <si>
    <t xml:space="preserve">Income </t>
  </si>
  <si>
    <t xml:space="preserve">Precept </t>
  </si>
  <si>
    <t xml:space="preserve">Interest </t>
  </si>
  <si>
    <t>expecting interest rates to drop</t>
  </si>
  <si>
    <t xml:space="preserve">Income Total </t>
  </si>
  <si>
    <t> </t>
  </si>
  <si>
    <t xml:space="preserve">Expenditure </t>
  </si>
  <si>
    <t>con</t>
  </si>
  <si>
    <t>Salaries/PAYE</t>
  </si>
  <si>
    <t xml:space="preserve">estimated </t>
  </si>
  <si>
    <t>National insurance</t>
  </si>
  <si>
    <t xml:space="preserve">Pension contributions </t>
  </si>
  <si>
    <t>15.1% dropped from 18.3%</t>
  </si>
  <si>
    <t xml:space="preserve">Total Salaries </t>
  </si>
  <si>
    <t>4 members of staff</t>
  </si>
  <si>
    <t>Temporary Staff/Contractors</t>
  </si>
  <si>
    <t xml:space="preserve">Staff/Councillor Expenses + Mileage </t>
  </si>
  <si>
    <t>Comms and Social Media Retainer</t>
  </si>
  <si>
    <t>3 yr contract no change</t>
  </si>
  <si>
    <t xml:space="preserve">Stationery &amp; Postage </t>
  </si>
  <si>
    <t>Photocopier</t>
  </si>
  <si>
    <t xml:space="preserve">provided by SIT </t>
  </si>
  <si>
    <t xml:space="preserve">Membership  </t>
  </si>
  <si>
    <t>OVW, ICCM, SLCC,Payroll</t>
  </si>
  <si>
    <t>Legal Fees</t>
  </si>
  <si>
    <t xml:space="preserve">need a safety amount </t>
  </si>
  <si>
    <t xml:space="preserve">Elections </t>
  </si>
  <si>
    <t>not paid yet but is £5,000 had 1 election last year may have 2 + £2454 due  budget for one</t>
  </si>
  <si>
    <t xml:space="preserve">Training </t>
  </si>
  <si>
    <t>Audit</t>
  </si>
  <si>
    <t>3rd year full audit</t>
  </si>
  <si>
    <t>Telephones</t>
  </si>
  <si>
    <t xml:space="preserve">Insurance </t>
  </si>
  <si>
    <t xml:space="preserve">Zurich + Cyber </t>
  </si>
  <si>
    <t xml:space="preserve">ICT support </t>
  </si>
  <si>
    <t xml:space="preserve">ICT equipment </t>
  </si>
  <si>
    <t>Software Costs</t>
  </si>
  <si>
    <t xml:space="preserve"> Adobe, Microsoft, Scribe, Anti-Virus   </t>
  </si>
  <si>
    <t>Financial Aid for Community Organisations</t>
  </si>
  <si>
    <t>Health &amp; Safety</t>
  </si>
  <si>
    <t>compliance needed H &amp; S Contract PAT testing PPE tanks flush  legionella. Big increase needs to be itemised so we can see what is being spent where</t>
  </si>
  <si>
    <t xml:space="preserve">Hospitality </t>
  </si>
  <si>
    <t xml:space="preserve">Bank Service Charge </t>
  </si>
  <si>
    <t xml:space="preserve">Expenditure Total </t>
  </si>
  <si>
    <r>
      <t>Net</t>
    </r>
    <r>
      <rPr>
        <b/>
        <sz val="12"/>
        <color rgb="FFFF0000"/>
        <rFont val="Arial"/>
        <family val="2"/>
      </rPr>
      <t xml:space="preserve"> (Expenditure)</t>
    </r>
    <r>
      <rPr>
        <b/>
        <sz val="12"/>
        <color theme="1"/>
        <rFont val="Arial"/>
        <family val="2"/>
      </rPr>
      <t xml:space="preserve"> / income </t>
    </r>
  </si>
  <si>
    <t xml:space="preserve">Leisure &amp; Amenities </t>
  </si>
  <si>
    <t>Budget         2025 26</t>
  </si>
  <si>
    <t xml:space="preserve">To Date (end of  September) </t>
  </si>
  <si>
    <t>End of Year Forecast 2025 2026</t>
  </si>
  <si>
    <t>Variance to 2025 26  Budget</t>
  </si>
  <si>
    <t xml:space="preserve">Limes Cemetery </t>
  </si>
  <si>
    <t>106 Monies</t>
  </si>
  <si>
    <t xml:space="preserve">Limes Shed  </t>
  </si>
  <si>
    <t>Electric vehicle EON charger installed into Limes Shed</t>
  </si>
  <si>
    <t>Holycross Church Yard</t>
  </si>
  <si>
    <t>notional budget potential grant application estimates to be finalised Quote for wall is £6,350.80 and quote for tree removal is £750</t>
  </si>
  <si>
    <t xml:space="preserve">Southgate Park </t>
  </si>
  <si>
    <t xml:space="preserve">Tree Maintenance </t>
  </si>
  <si>
    <t>Awaiting Annual Report may need to adjust</t>
  </si>
  <si>
    <t xml:space="preserve">Grounds Maintenance </t>
  </si>
  <si>
    <t>Includes Clare Gardens notice board purchase</t>
  </si>
  <si>
    <t>New Play Equipment</t>
  </si>
  <si>
    <t>Play Equip Maintenance</t>
  </si>
  <si>
    <t>new play equip minor repairs only</t>
  </si>
  <si>
    <t xml:space="preserve">Bench Maintenance </t>
  </si>
  <si>
    <t>Bio-diversity</t>
  </si>
  <si>
    <t>flower baskets, pots and plants, new water container and lance for van. Are we looking at new bowser in van?</t>
  </si>
  <si>
    <t xml:space="preserve">Grass Cutting </t>
  </si>
  <si>
    <t xml:space="preserve">as per tender £8,698 from Edenvale </t>
  </si>
  <si>
    <t>Monthly &amp; Annual  Playground Inspection</t>
  </si>
  <si>
    <t>Urban Recreation</t>
  </si>
  <si>
    <t>Bin Collection</t>
  </si>
  <si>
    <t>Biffa Bins (weekly collection from Limes cemetery)</t>
  </si>
  <si>
    <t>Van  Lease</t>
  </si>
  <si>
    <t>Van Fuel/electric</t>
  </si>
  <si>
    <t xml:space="preserve">this has included expense of fitting charger </t>
  </si>
  <si>
    <t>War Memorial Maintenance</t>
  </si>
  <si>
    <t>year one of a three yaer contract</t>
  </si>
  <si>
    <t>Allotments (new cost code)</t>
  </si>
  <si>
    <t>Review agreement to move costs to society</t>
  </si>
  <si>
    <t>Total Expenditure</t>
  </si>
  <si>
    <t>Town Hall</t>
  </si>
  <si>
    <t>Budget 2025/26</t>
  </si>
  <si>
    <t>Main Hall</t>
  </si>
  <si>
    <t>Lesser Hall</t>
  </si>
  <si>
    <t>Council Chamber/Weddings</t>
  </si>
  <si>
    <t>Robing Room</t>
  </si>
  <si>
    <t xml:space="preserve">booking in October </t>
  </si>
  <si>
    <t xml:space="preserve">Charter Trust Grant </t>
  </si>
  <si>
    <t>Cowbridge Cinema</t>
  </si>
  <si>
    <t>Insurance Claim Roof</t>
  </si>
  <si>
    <t>CADW Grant Town Hall Roof</t>
  </si>
  <si>
    <t xml:space="preserve">still waiting on CADW </t>
  </si>
  <si>
    <t xml:space="preserve">Mayor's Parlour/ History Room </t>
  </si>
  <si>
    <t>display cabinet and plaques etc.</t>
  </si>
  <si>
    <t>Town Hall Roof</t>
  </si>
  <si>
    <t>earmarked reservre</t>
  </si>
  <si>
    <t>community group to run</t>
  </si>
  <si>
    <t>Projector</t>
  </si>
  <si>
    <t xml:space="preserve">should be maintenance now </t>
  </si>
  <si>
    <t xml:space="preserve">Equipment </t>
  </si>
  <si>
    <t>ladders etc following H&amp;S reviews</t>
  </si>
  <si>
    <t>Business Rates</t>
  </si>
  <si>
    <t>expected to go up though</t>
  </si>
  <si>
    <t>Consultancy Fees</t>
  </si>
  <si>
    <t>Town Hall refurbishment and potential VAT advice up from £5,000 to £10,000</t>
  </si>
  <si>
    <t>Utilities</t>
  </si>
  <si>
    <t>Hygiene &amp; Cleaning</t>
  </si>
  <si>
    <t xml:space="preserve">Marriage License </t>
  </si>
  <si>
    <t>not due until December 2027</t>
  </si>
  <si>
    <t>Music/Video License</t>
  </si>
  <si>
    <t>Alcohol Licence</t>
  </si>
  <si>
    <t xml:space="preserve"> Repair &amp; Maintenance</t>
  </si>
  <si>
    <t xml:space="preserve">up from £6,000 to £12,000 to pay repair to clock tower steps to access clock </t>
  </si>
  <si>
    <t>Civic</t>
  </si>
  <si>
    <t>Budget.   2025 26</t>
  </si>
  <si>
    <t xml:space="preserve">To Date     (end of  September) </t>
  </si>
  <si>
    <t>Expenditure</t>
  </si>
  <si>
    <t xml:space="preserve">Mayoral Allowance </t>
  </si>
  <si>
    <t xml:space="preserve">Senior Members Allowance </t>
  </si>
  <si>
    <t>Members Allowance</t>
  </si>
  <si>
    <t>budget set for all councillors</t>
  </si>
  <si>
    <t>Mayors Chain/Badges</t>
  </si>
  <si>
    <t>Civic Sunday</t>
  </si>
  <si>
    <t>Remembrance Sunday</t>
  </si>
  <si>
    <t>Mayor Making</t>
  </si>
  <si>
    <t>Ceremonial Attire (new cost code)</t>
  </si>
  <si>
    <t xml:space="preserve">hats bought and robes dry clean once a year </t>
  </si>
  <si>
    <t xml:space="preserve">Publicity </t>
  </si>
  <si>
    <t xml:space="preserve">minimum publicity for civic events </t>
  </si>
  <si>
    <t xml:space="preserve">Photography </t>
  </si>
  <si>
    <t xml:space="preserve">mayor making, Civic Sunday and remembrance </t>
  </si>
  <si>
    <t>Special events</t>
  </si>
  <si>
    <t>Net Expenditure</t>
  </si>
  <si>
    <t>Events</t>
  </si>
  <si>
    <t>Budget 2025 26</t>
  </si>
  <si>
    <t>Income</t>
  </si>
  <si>
    <t>Shared Prosperity Fund</t>
  </si>
  <si>
    <t xml:space="preserve">Christmas Market </t>
  </si>
  <si>
    <t>as 2025</t>
  </si>
  <si>
    <t>Christmas Grotto</t>
  </si>
  <si>
    <t>community group to run and keep profits</t>
  </si>
  <si>
    <t xml:space="preserve">May Fayre Stalls </t>
  </si>
  <si>
    <t>Total Income</t>
  </si>
  <si>
    <t>Christmas Events</t>
  </si>
  <si>
    <t>Reindeer</t>
  </si>
  <si>
    <t>being stored locally may be less contingency</t>
  </si>
  <si>
    <t xml:space="preserve">Laser Show </t>
  </si>
  <si>
    <t>Christmas Road Closure</t>
  </si>
  <si>
    <t>Christmas Stage and Sound</t>
  </si>
  <si>
    <t>Christmas Markets</t>
  </si>
  <si>
    <t xml:space="preserve">check invoices but in the hall so cheaper </t>
  </si>
  <si>
    <t>Hire/Purchase Lights</t>
  </si>
  <si>
    <t xml:space="preserve">need new lights for Aberthin </t>
  </si>
  <si>
    <t>New Christmas lights Aberthin</t>
  </si>
  <si>
    <t>Christmas Lights Installation</t>
  </si>
  <si>
    <t>Estimated</t>
  </si>
  <si>
    <t>Christmas Sub Total</t>
  </si>
  <si>
    <t>May Day &amp; Other Events</t>
  </si>
  <si>
    <t>May Fayre</t>
  </si>
  <si>
    <t xml:space="preserve">Stage and sound £2,100, Tracey food £600, Bench wrap (advertising) £269, Expenses £23, Bins £0 </t>
  </si>
  <si>
    <t>Publicity (new cost code previously in admin)</t>
  </si>
  <si>
    <t>up from £3,000 to £5,000 PR for Christmas and May Fayre</t>
  </si>
  <si>
    <t>Photography  (new cost code previously in admin)</t>
  </si>
  <si>
    <t>Special Events</t>
  </si>
  <si>
    <t>no VE or VJ</t>
  </si>
  <si>
    <t>May Fayre &amp; Other Events Sub Total</t>
  </si>
  <si>
    <t>Placemaking</t>
  </si>
  <si>
    <t>Budget 2024/25</t>
  </si>
  <si>
    <t>End of Year Forecast 2024/25</t>
  </si>
  <si>
    <t xml:space="preserve">Variance to Budget 24/25 to Forecast </t>
  </si>
  <si>
    <t xml:space="preserve">Placemaking Projects  match funding </t>
  </si>
  <si>
    <t>Expenditure Total</t>
  </si>
  <si>
    <t xml:space="preserve">Net Expenditure </t>
  </si>
  <si>
    <t>Cowbridge with Llanblethian Precept Requirement 2026/2027</t>
  </si>
  <si>
    <t>31st March 2027 Reserves Estimate</t>
  </si>
  <si>
    <t>Summary Cost Centre Income</t>
  </si>
  <si>
    <t xml:space="preserve">Amount </t>
  </si>
  <si>
    <t xml:space="preserve">Cost Centre Net Expenditure </t>
  </si>
  <si>
    <t xml:space="preserve">Admin </t>
  </si>
  <si>
    <t>L&amp;A</t>
  </si>
  <si>
    <t>L &amp; A</t>
  </si>
  <si>
    <t>Total</t>
  </si>
  <si>
    <t xml:space="preserve">Summary Cost Centre Expenditure </t>
  </si>
  <si>
    <t>Opening Cash Balance 1st April 26  (reserves)</t>
  </si>
  <si>
    <t>(Opening reserves 1 April 25, £120,003,  plus savings forecast below £73,947))</t>
  </si>
  <si>
    <t>Estimated Reserves at 31 March 2026</t>
  </si>
  <si>
    <t>less earmarked reserve - TH roof</t>
  </si>
  <si>
    <t xml:space="preserve">Town Hall </t>
  </si>
  <si>
    <t>free reserves</t>
  </si>
  <si>
    <t>Estimated Impact of a 2% Increase in the precept on reserves</t>
  </si>
  <si>
    <t>Non earmarked (free) reserves target 3 to 6 months of 26/27 budgeted .</t>
  </si>
  <si>
    <t>annual gross spend with no precept i.e.</t>
  </si>
  <si>
    <r>
      <rPr>
        <b/>
        <sz val="11"/>
        <color theme="1"/>
        <rFont val="Arial"/>
        <family val="2"/>
      </rPr>
      <t>Net</t>
    </r>
    <r>
      <rPr>
        <b/>
        <sz val="11"/>
        <color rgb="FFFF0000"/>
        <rFont val="Arial"/>
        <family val="2"/>
      </rPr>
      <t xml:space="preserve"> Expenditure/</t>
    </r>
    <r>
      <rPr>
        <b/>
        <sz val="11"/>
        <color theme="1"/>
        <rFont val="Arial"/>
        <family val="2"/>
      </rPr>
      <t>Income</t>
    </r>
    <r>
      <rPr>
        <b/>
        <sz val="11"/>
        <color rgb="FFFF0000"/>
        <rFont val="Arial"/>
        <family val="2"/>
      </rPr>
      <t xml:space="preserve"> </t>
    </r>
  </si>
  <si>
    <t xml:space="preserve">3 months </t>
  </si>
  <si>
    <t xml:space="preserve">tax base impact </t>
  </si>
  <si>
    <t xml:space="preserve">6 months </t>
  </si>
  <si>
    <t>Band D Tax Base  2026/2027 ( No change from 25/26))</t>
  </si>
  <si>
    <t>Free reserve estimate</t>
  </si>
  <si>
    <t>% of 6 months</t>
  </si>
  <si>
    <t>% of 3 months</t>
  </si>
  <si>
    <t>% Increase on 2024/25 base of £2,998</t>
  </si>
  <si>
    <t>estimated addition to reserves</t>
  </si>
  <si>
    <t>Per Band D Household 2026/2027</t>
  </si>
  <si>
    <t>Per Band D House Hold 2024-2025</t>
  </si>
  <si>
    <r>
      <t>based on draft budget increase</t>
    </r>
    <r>
      <rPr>
        <sz val="11"/>
        <color rgb="FFFF0000"/>
        <rFont val="Arial"/>
        <family val="2"/>
      </rPr>
      <t>(decrease)</t>
    </r>
    <r>
      <rPr>
        <sz val="11"/>
        <color theme="1"/>
        <rFont val="Arial"/>
        <family val="2"/>
      </rPr>
      <t xml:space="preserve"> in precept by</t>
    </r>
  </si>
  <si>
    <r>
      <t xml:space="preserve"> % increase</t>
    </r>
    <r>
      <rPr>
        <sz val="11"/>
        <color rgb="FFFF0000"/>
        <rFont val="Arial"/>
        <family val="2"/>
      </rPr>
      <t>/(decreasr)</t>
    </r>
  </si>
  <si>
    <t>2025/26  Estimated Savings</t>
  </si>
  <si>
    <t>Forecast Net Exp</t>
  </si>
  <si>
    <t xml:space="preserve"> Net exp Budget       25/26</t>
  </si>
  <si>
    <t>Saving v   Budget</t>
  </si>
  <si>
    <t>Recommended  to increase by 5% increase =</t>
  </si>
  <si>
    <t>per week increase</t>
  </si>
  <si>
    <t>making precept</t>
  </si>
  <si>
    <t xml:space="preserve">5% increase raises </t>
  </si>
  <si>
    <t xml:space="preserve">resulting in an increase in reserves of </t>
  </si>
  <si>
    <t xml:space="preserve">4% Increase </t>
  </si>
  <si>
    <t xml:space="preserve">4% increase raises </t>
  </si>
  <si>
    <t xml:space="preserve">resulting in a increase in reserves of </t>
  </si>
  <si>
    <t xml:space="preserve">3% Increase </t>
  </si>
  <si>
    <t xml:space="preserve">3% increase raises </t>
  </si>
  <si>
    <t xml:space="preserve">2% Increase </t>
  </si>
  <si>
    <t>Currently favouired option option</t>
  </si>
  <si>
    <t xml:space="preserve">2% increase raises </t>
  </si>
  <si>
    <t xml:space="preserve">1% Increase </t>
  </si>
  <si>
    <t xml:space="preserve">1% increase raises </t>
  </si>
  <si>
    <t xml:space="preserve">0% Increase </t>
  </si>
  <si>
    <t xml:space="preserve">0% increase raises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</si>
</sst>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&quot;£&quot;#,##0_);[Red]\(&quot;£&quot;#,##0\)"/>
    <numFmt numFmtId="166" formatCode="&quot;£&quot;#,##0.00_);[Red]\(&quot;£&quot;#,##0.00\)"/>
    <numFmt numFmtId="167" formatCode="&quot;£&quot;#,##0.00"/>
    <numFmt numFmtId="168" formatCode="&quot;£&quot;#,##0"/>
    <numFmt numFmtId="169" formatCode="[$£-809]#,##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u/>
      <sz val="12"/>
      <color rgb="FF000000"/>
      <name val="Arial"/>
      <family val="2"/>
    </font>
    <font>
      <sz val="12"/>
      <color theme="5" tint="0.7999816888943144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5" borderId="8" applyNumberForma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64">
    <xf numFmtId="0" fontId="0" fillId="0" borderId="0" xfId="0"/>
    <xf numFmtId="0" fontId="5" fillId="0" borderId="0" xfId="0" applyFont="1"/>
    <xf numFmtId="0" fontId="5" fillId="7" borderId="0" xfId="0" applyFont="1" applyFill="1"/>
    <xf numFmtId="168" fontId="5" fillId="0" borderId="0" xfId="0" applyNumberFormat="1" applyFont="1"/>
    <xf numFmtId="165" fontId="5" fillId="0" borderId="0" xfId="0" applyNumberFormat="1" applyFont="1"/>
    <xf numFmtId="165" fontId="1" fillId="0" borderId="1" xfId="0" applyNumberFormat="1" applyFont="1" applyBorder="1" applyAlignment="1">
      <alignment wrapText="1"/>
    </xf>
    <xf numFmtId="165" fontId="1" fillId="0" borderId="0" xfId="0" applyNumberFormat="1" applyFont="1" applyAlignment="1">
      <alignment horizontal="right"/>
    </xf>
    <xf numFmtId="38" fontId="1" fillId="0" borderId="9" xfId="0" applyNumberFormat="1" applyFont="1" applyBorder="1" applyAlignment="1">
      <alignment horizontal="right"/>
    </xf>
    <xf numFmtId="165" fontId="4" fillId="7" borderId="1" xfId="0" applyNumberFormat="1" applyFont="1" applyFill="1" applyBorder="1" applyAlignment="1">
      <alignment horizontal="right"/>
    </xf>
    <xf numFmtId="165" fontId="4" fillId="7" borderId="11" xfId="0" applyNumberFormat="1" applyFont="1" applyFill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0" borderId="0" xfId="0" applyFont="1"/>
    <xf numFmtId="168" fontId="5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4" fontId="5" fillId="0" borderId="0" xfId="0" applyNumberFormat="1" applyFont="1"/>
    <xf numFmtId="167" fontId="5" fillId="0" borderId="0" xfId="0" applyNumberFormat="1" applyFont="1" applyAlignment="1">
      <alignment horizontal="right"/>
    </xf>
    <xf numFmtId="10" fontId="5" fillId="0" borderId="0" xfId="2" applyNumberFormat="1" applyFont="1" applyAlignment="1">
      <alignment horizontal="right"/>
    </xf>
    <xf numFmtId="0" fontId="6" fillId="7" borderId="0" xfId="0" applyFont="1" applyFill="1"/>
    <xf numFmtId="168" fontId="6" fillId="7" borderId="15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65" fontId="6" fillId="7" borderId="15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6" fillId="7" borderId="13" xfId="0" applyFont="1" applyFill="1" applyBorder="1"/>
    <xf numFmtId="168" fontId="5" fillId="7" borderId="12" xfId="0" applyNumberFormat="1" applyFont="1" applyFill="1" applyBorder="1" applyAlignment="1">
      <alignment horizontal="right"/>
    </xf>
    <xf numFmtId="0" fontId="8" fillId="7" borderId="1" xfId="0" applyFont="1" applyFill="1" applyBorder="1"/>
    <xf numFmtId="166" fontId="13" fillId="0" borderId="0" xfId="0" applyNumberFormat="1" applyFont="1" applyAlignment="1">
      <alignment horizontal="right"/>
    </xf>
    <xf numFmtId="0" fontId="5" fillId="0" borderId="17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165" fontId="5" fillId="0" borderId="18" xfId="0" applyNumberFormat="1" applyFont="1" applyBorder="1"/>
    <xf numFmtId="0" fontId="5" fillId="0" borderId="20" xfId="0" applyFont="1" applyBorder="1"/>
    <xf numFmtId="0" fontId="5" fillId="0" borderId="0" xfId="0" applyFont="1" applyAlignment="1">
      <alignment horizontal="left"/>
    </xf>
    <xf numFmtId="0" fontId="5" fillId="7" borderId="16" xfId="0" applyFont="1" applyFill="1" applyBorder="1"/>
    <xf numFmtId="38" fontId="5" fillId="0" borderId="18" xfId="0" applyNumberFormat="1" applyFont="1" applyBorder="1"/>
    <xf numFmtId="168" fontId="5" fillId="2" borderId="18" xfId="0" applyNumberFormat="1" applyFont="1" applyFill="1" applyBorder="1"/>
    <xf numFmtId="0" fontId="6" fillId="7" borderId="10" xfId="0" applyFont="1" applyFill="1" applyBorder="1"/>
    <xf numFmtId="0" fontId="6" fillId="7" borderId="21" xfId="0" applyFont="1" applyFill="1" applyBorder="1"/>
    <xf numFmtId="165" fontId="1" fillId="0" borderId="9" xfId="0" applyNumberFormat="1" applyFont="1" applyBorder="1" applyAlignment="1">
      <alignment horizontal="right" vertical="center"/>
    </xf>
    <xf numFmtId="166" fontId="5" fillId="0" borderId="0" xfId="0" applyNumberFormat="1" applyFont="1"/>
    <xf numFmtId="0" fontId="6" fillId="7" borderId="0" xfId="0" applyFont="1" applyFill="1" applyAlignment="1">
      <alignment horizontal="right"/>
    </xf>
    <xf numFmtId="0" fontId="6" fillId="7" borderId="10" xfId="0" applyFont="1" applyFill="1" applyBorder="1" applyAlignment="1">
      <alignment horizontal="left"/>
    </xf>
    <xf numFmtId="0" fontId="6" fillId="7" borderId="18" xfId="0" applyFont="1" applyFill="1" applyBorder="1" applyAlignment="1">
      <alignment horizontal="center"/>
    </xf>
    <xf numFmtId="165" fontId="6" fillId="7" borderId="18" xfId="0" applyNumberFormat="1" applyFont="1" applyFill="1" applyBorder="1"/>
    <xf numFmtId="9" fontId="5" fillId="0" borderId="0" xfId="2" applyFont="1" applyBorder="1" applyAlignment="1">
      <alignment horizontal="center"/>
    </xf>
    <xf numFmtId="9" fontId="5" fillId="0" borderId="0" xfId="2" applyFont="1" applyAlignment="1">
      <alignment horizontal="center"/>
    </xf>
    <xf numFmtId="168" fontId="6" fillId="7" borderId="18" xfId="0" applyNumberFormat="1" applyFont="1" applyFill="1" applyBorder="1"/>
    <xf numFmtId="168" fontId="5" fillId="0" borderId="18" xfId="0" applyNumberFormat="1" applyFont="1" applyBorder="1"/>
    <xf numFmtId="0" fontId="5" fillId="0" borderId="19" xfId="0" applyFont="1" applyBorder="1"/>
    <xf numFmtId="168" fontId="6" fillId="0" borderId="14" xfId="0" applyNumberFormat="1" applyFont="1" applyBorder="1"/>
    <xf numFmtId="9" fontId="5" fillId="0" borderId="0" xfId="2" applyFont="1" applyAlignment="1">
      <alignment horizontal="center" vertical="center"/>
    </xf>
    <xf numFmtId="0" fontId="5" fillId="2" borderId="0" xfId="0" applyFont="1" applyFill="1"/>
    <xf numFmtId="0" fontId="6" fillId="7" borderId="11" xfId="0" applyFont="1" applyFill="1" applyBorder="1"/>
    <xf numFmtId="167" fontId="5" fillId="0" borderId="0" xfId="0" applyNumberFormat="1" applyFont="1"/>
    <xf numFmtId="167" fontId="5" fillId="0" borderId="0" xfId="0" applyNumberFormat="1" applyFont="1" applyAlignment="1">
      <alignment horizontal="left" indent="6"/>
    </xf>
    <xf numFmtId="2" fontId="5" fillId="0" borderId="0" xfId="0" applyNumberFormat="1" applyFont="1"/>
    <xf numFmtId="0" fontId="4" fillId="8" borderId="9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right"/>
    </xf>
    <xf numFmtId="165" fontId="1" fillId="0" borderId="9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horizontal="right"/>
    </xf>
    <xf numFmtId="165" fontId="1" fillId="0" borderId="9" xfId="0" applyNumberFormat="1" applyFont="1" applyBorder="1"/>
    <xf numFmtId="165" fontId="4" fillId="7" borderId="9" xfId="0" applyNumberFormat="1" applyFont="1" applyFill="1" applyBorder="1" applyAlignment="1">
      <alignment horizontal="right"/>
    </xf>
    <xf numFmtId="165" fontId="4" fillId="7" borderId="9" xfId="0" applyNumberFormat="1" applyFont="1" applyFill="1" applyBorder="1"/>
    <xf numFmtId="165" fontId="1" fillId="7" borderId="9" xfId="0" applyNumberFormat="1" applyFont="1" applyFill="1" applyBorder="1"/>
    <xf numFmtId="165" fontId="4" fillId="0" borderId="9" xfId="0" applyNumberFormat="1" applyFont="1" applyBorder="1" applyAlignment="1">
      <alignment horizontal="right"/>
    </xf>
    <xf numFmtId="165" fontId="4" fillId="0" borderId="9" xfId="0" applyNumberFormat="1" applyFont="1" applyBorder="1"/>
    <xf numFmtId="165" fontId="4" fillId="8" borderId="9" xfId="0" applyNumberFormat="1" applyFont="1" applyFill="1" applyBorder="1" applyAlignment="1">
      <alignment horizontal="right"/>
    </xf>
    <xf numFmtId="38" fontId="1" fillId="0" borderId="9" xfId="0" applyNumberFormat="1" applyFont="1" applyBorder="1" applyAlignment="1">
      <alignment horizontal="center"/>
    </xf>
    <xf numFmtId="38" fontId="4" fillId="7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/>
    <xf numFmtId="165" fontId="4" fillId="7" borderId="9" xfId="0" applyNumberFormat="1" applyFont="1" applyFill="1" applyBorder="1" applyAlignment="1">
      <alignment horizontal="right" vertical="center"/>
    </xf>
    <xf numFmtId="165" fontId="4" fillId="7" borderId="9" xfId="0" applyNumberFormat="1" applyFont="1" applyFill="1" applyBorder="1" applyAlignment="1">
      <alignment vertical="center"/>
    </xf>
    <xf numFmtId="165" fontId="4" fillId="7" borderId="9" xfId="0" applyNumberFormat="1" applyFont="1" applyFill="1" applyBorder="1" applyAlignment="1">
      <alignment horizontal="center" vertical="center"/>
    </xf>
    <xf numFmtId="165" fontId="10" fillId="8" borderId="9" xfId="0" applyNumberFormat="1" applyFont="1" applyFill="1" applyBorder="1" applyAlignment="1">
      <alignment horizontal="center" vertical="center"/>
    </xf>
    <xf numFmtId="165" fontId="1" fillId="0" borderId="9" xfId="0" applyNumberFormat="1" applyFont="1" applyBorder="1" applyAlignment="1">
      <alignment wrapText="1"/>
    </xf>
    <xf numFmtId="165" fontId="1" fillId="0" borderId="9" xfId="0" applyNumberFormat="1" applyFont="1" applyBorder="1" applyAlignment="1">
      <alignment vertical="center" wrapText="1"/>
    </xf>
    <xf numFmtId="165" fontId="17" fillId="0" borderId="9" xfId="0" applyNumberFormat="1" applyFont="1" applyBorder="1" applyAlignment="1">
      <alignment vertical="center" wrapText="1"/>
    </xf>
    <xf numFmtId="165" fontId="14" fillId="6" borderId="9" xfId="0" applyNumberFormat="1" applyFont="1" applyFill="1" applyBorder="1" applyAlignment="1">
      <alignment horizontal="right"/>
    </xf>
    <xf numFmtId="165" fontId="14" fillId="0" borderId="9" xfId="0" applyNumberFormat="1" applyFont="1" applyBorder="1" applyAlignment="1">
      <alignment horizontal="right"/>
    </xf>
    <xf numFmtId="165" fontId="14" fillId="0" borderId="9" xfId="0" applyNumberFormat="1" applyFont="1" applyBorder="1" applyAlignment="1">
      <alignment horizontal="left"/>
    </xf>
    <xf numFmtId="165" fontId="14" fillId="2" borderId="9" xfId="0" applyNumberFormat="1" applyFont="1" applyFill="1" applyBorder="1" applyAlignment="1">
      <alignment horizontal="right"/>
    </xf>
    <xf numFmtId="165" fontId="10" fillId="7" borderId="9" xfId="0" applyNumberFormat="1" applyFont="1" applyFill="1" applyBorder="1" applyAlignment="1">
      <alignment horizontal="right"/>
    </xf>
    <xf numFmtId="165" fontId="14" fillId="8" borderId="9" xfId="0" applyNumberFormat="1" applyFont="1" applyFill="1" applyBorder="1" applyAlignment="1">
      <alignment horizontal="left"/>
    </xf>
    <xf numFmtId="165" fontId="10" fillId="0" borderId="9" xfId="0" applyNumberFormat="1" applyFont="1" applyBorder="1" applyAlignment="1">
      <alignment horizontal="right"/>
    </xf>
    <xf numFmtId="165" fontId="19" fillId="0" borderId="9" xfId="0" applyNumberFormat="1" applyFont="1" applyBorder="1" applyAlignment="1">
      <alignment horizontal="right"/>
    </xf>
    <xf numFmtId="165" fontId="19" fillId="0" borderId="9" xfId="0" applyNumberFormat="1" applyFont="1" applyBorder="1" applyAlignment="1">
      <alignment horizontal="left"/>
    </xf>
    <xf numFmtId="165" fontId="14" fillId="0" borderId="9" xfId="0" applyNumberFormat="1" applyFont="1" applyBorder="1" applyAlignment="1">
      <alignment horizontal="left" wrapText="1"/>
    </xf>
    <xf numFmtId="165" fontId="4" fillId="0" borderId="9" xfId="0" applyNumberFormat="1" applyFont="1" applyBorder="1" applyAlignment="1">
      <alignment horizontal="left" wrapText="1"/>
    </xf>
    <xf numFmtId="165" fontId="10" fillId="6" borderId="9" xfId="0" applyNumberFormat="1" applyFont="1" applyFill="1" applyBorder="1" applyAlignment="1">
      <alignment horizontal="right"/>
    </xf>
    <xf numFmtId="165" fontId="10" fillId="6" borderId="9" xfId="0" applyNumberFormat="1" applyFont="1" applyFill="1" applyBorder="1" applyAlignment="1">
      <alignment horizontal="left" wrapText="1"/>
    </xf>
    <xf numFmtId="165" fontId="14" fillId="7" borderId="9" xfId="0" applyNumberFormat="1" applyFont="1" applyFill="1" applyBorder="1" applyAlignment="1">
      <alignment horizontal="right"/>
    </xf>
    <xf numFmtId="165" fontId="10" fillId="8" borderId="9" xfId="0" applyNumberFormat="1" applyFont="1" applyFill="1" applyBorder="1" applyAlignment="1">
      <alignment horizontal="right" wrapText="1"/>
    </xf>
    <xf numFmtId="165" fontId="10" fillId="8" borderId="9" xfId="0" applyNumberFormat="1" applyFont="1" applyFill="1" applyBorder="1" applyAlignment="1">
      <alignment horizontal="right"/>
    </xf>
    <xf numFmtId="0" fontId="10" fillId="6" borderId="9" xfId="0" applyFont="1" applyFill="1" applyBorder="1" applyAlignment="1">
      <alignment horizontal="right" wrapText="1"/>
    </xf>
    <xf numFmtId="0" fontId="10" fillId="6" borderId="9" xfId="0" applyFont="1" applyFill="1" applyBorder="1" applyAlignment="1">
      <alignment horizontal="center" wrapText="1"/>
    </xf>
    <xf numFmtId="167" fontId="10" fillId="6" borderId="9" xfId="0" applyNumberFormat="1" applyFont="1" applyFill="1" applyBorder="1" applyAlignment="1">
      <alignment horizontal="right" wrapText="1"/>
    </xf>
    <xf numFmtId="0" fontId="4" fillId="8" borderId="9" xfId="0" applyFont="1" applyFill="1" applyBorder="1" applyAlignment="1">
      <alignment horizontal="center" wrapText="1"/>
    </xf>
    <xf numFmtId="0" fontId="10" fillId="9" borderId="9" xfId="0" applyFont="1" applyFill="1" applyBorder="1" applyAlignment="1">
      <alignment horizontal="center" wrapText="1"/>
    </xf>
    <xf numFmtId="0" fontId="15" fillId="0" borderId="9" xfId="0" applyFont="1" applyBorder="1"/>
    <xf numFmtId="0" fontId="1" fillId="0" borderId="9" xfId="0" applyFont="1" applyBorder="1"/>
    <xf numFmtId="165" fontId="1" fillId="3" borderId="9" xfId="0" applyNumberFormat="1" applyFont="1" applyFill="1" applyBorder="1"/>
    <xf numFmtId="165" fontId="4" fillId="0" borderId="9" xfId="1" applyNumberFormat="1" applyFont="1" applyFill="1" applyBorder="1" applyAlignment="1"/>
    <xf numFmtId="164" fontId="1" fillId="0" borderId="9" xfId="3" applyFont="1" applyBorder="1" applyAlignment="1"/>
    <xf numFmtId="165" fontId="11" fillId="0" borderId="9" xfId="0" applyNumberFormat="1" applyFont="1" applyBorder="1"/>
    <xf numFmtId="0" fontId="16" fillId="0" borderId="9" xfId="0" applyFont="1" applyBorder="1"/>
    <xf numFmtId="0" fontId="14" fillId="0" borderId="9" xfId="0" applyFont="1" applyBorder="1"/>
    <xf numFmtId="38" fontId="10" fillId="7" borderId="9" xfId="0" applyNumberFormat="1" applyFont="1" applyFill="1" applyBorder="1" applyAlignment="1">
      <alignment horizontal="center"/>
    </xf>
    <xf numFmtId="38" fontId="1" fillId="0" borderId="9" xfId="0" applyNumberFormat="1" applyFont="1" applyBorder="1"/>
    <xf numFmtId="38" fontId="15" fillId="0" borderId="9" xfId="0" applyNumberFormat="1" applyFont="1" applyBorder="1"/>
    <xf numFmtId="168" fontId="1" fillId="0" borderId="9" xfId="0" applyNumberFormat="1" applyFont="1" applyBorder="1"/>
    <xf numFmtId="168" fontId="4" fillId="7" borderId="9" xfId="0" applyNumberFormat="1" applyFont="1" applyFill="1" applyBorder="1"/>
    <xf numFmtId="167" fontId="1" fillId="0" borderId="9" xfId="0" applyNumberFormat="1" applyFont="1" applyBorder="1"/>
    <xf numFmtId="38" fontId="1" fillId="3" borderId="9" xfId="0" applyNumberFormat="1" applyFont="1" applyFill="1" applyBorder="1"/>
    <xf numFmtId="38" fontId="1" fillId="2" borderId="9" xfId="0" applyNumberFormat="1" applyFont="1" applyFill="1" applyBorder="1"/>
    <xf numFmtId="165" fontId="9" fillId="4" borderId="0" xfId="0" applyNumberFormat="1" applyFont="1" applyFill="1"/>
    <xf numFmtId="165" fontId="1" fillId="4" borderId="0" xfId="0" applyNumberFormat="1" applyFont="1" applyFill="1"/>
    <xf numFmtId="165" fontId="1" fillId="4" borderId="1" xfId="0" applyNumberFormat="1" applyFont="1" applyFill="1" applyBorder="1"/>
    <xf numFmtId="165" fontId="1" fillId="0" borderId="0" xfId="0" applyNumberFormat="1" applyFont="1"/>
    <xf numFmtId="0" fontId="10" fillId="9" borderId="11" xfId="0" applyFont="1" applyFill="1" applyBorder="1" applyAlignment="1">
      <alignment horizontal="center" wrapText="1"/>
    </xf>
    <xf numFmtId="165" fontId="10" fillId="8" borderId="5" xfId="0" applyNumberFormat="1" applyFont="1" applyFill="1" applyBorder="1" applyAlignment="1">
      <alignment horizontal="center"/>
    </xf>
    <xf numFmtId="165" fontId="1" fillId="7" borderId="0" xfId="0" applyNumberFormat="1" applyFont="1" applyFill="1"/>
    <xf numFmtId="165" fontId="4" fillId="2" borderId="1" xfId="0" applyNumberFormat="1" applyFont="1" applyFill="1" applyBorder="1"/>
    <xf numFmtId="165" fontId="4" fillId="0" borderId="1" xfId="0" applyNumberFormat="1" applyFont="1" applyBorder="1"/>
    <xf numFmtId="165" fontId="1" fillId="0" borderId="1" xfId="0" applyNumberFormat="1" applyFont="1" applyBorder="1"/>
    <xf numFmtId="165" fontId="1" fillId="2" borderId="4" xfId="0" applyNumberFormat="1" applyFont="1" applyFill="1" applyBorder="1"/>
    <xf numFmtId="165" fontId="1" fillId="0" borderId="4" xfId="0" applyNumberFormat="1" applyFont="1" applyBorder="1"/>
    <xf numFmtId="165" fontId="1" fillId="2" borderId="3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wrapText="1"/>
    </xf>
    <xf numFmtId="165" fontId="1" fillId="2" borderId="0" xfId="0" applyNumberFormat="1" applyFont="1" applyFill="1"/>
    <xf numFmtId="165" fontId="1" fillId="2" borderId="4" xfId="0" applyNumberFormat="1" applyFont="1" applyFill="1" applyBorder="1" applyAlignment="1">
      <alignment horizontal="right"/>
    </xf>
    <xf numFmtId="165" fontId="1" fillId="7" borderId="1" xfId="0" applyNumberFormat="1" applyFont="1" applyFill="1" applyBorder="1"/>
    <xf numFmtId="165" fontId="1" fillId="0" borderId="7" xfId="0" applyNumberFormat="1" applyFont="1" applyBorder="1"/>
    <xf numFmtId="165" fontId="18" fillId="6" borderId="9" xfId="0" applyNumberFormat="1" applyFont="1" applyFill="1" applyBorder="1"/>
    <xf numFmtId="165" fontId="14" fillId="6" borderId="9" xfId="0" applyNumberFormat="1" applyFont="1" applyFill="1" applyBorder="1"/>
    <xf numFmtId="165" fontId="10" fillId="8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0" fillId="0" borderId="9" xfId="0" applyNumberFormat="1" applyFont="1" applyBorder="1" applyAlignment="1">
      <alignment horizontal="center" wrapText="1"/>
    </xf>
    <xf numFmtId="165" fontId="10" fillId="0" borderId="9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4" fillId="0" borderId="9" xfId="0" applyNumberFormat="1" applyFont="1" applyBorder="1"/>
    <xf numFmtId="0" fontId="1" fillId="0" borderId="0" xfId="0" applyFont="1"/>
    <xf numFmtId="0" fontId="1" fillId="2" borderId="0" xfId="0" applyFont="1" applyFill="1"/>
    <xf numFmtId="167" fontId="4" fillId="7" borderId="9" xfId="0" applyNumberFormat="1" applyFont="1" applyFill="1" applyBorder="1"/>
    <xf numFmtId="165" fontId="14" fillId="7" borderId="9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165" fontId="1" fillId="0" borderId="22" xfId="0" applyNumberFormat="1" applyFont="1" applyBorder="1" applyAlignment="1">
      <alignment horizontal="right"/>
    </xf>
    <xf numFmtId="165" fontId="4" fillId="3" borderId="9" xfId="0" applyNumberFormat="1" applyFont="1" applyFill="1" applyBorder="1" applyAlignment="1">
      <alignment horizontal="right"/>
    </xf>
    <xf numFmtId="0" fontId="14" fillId="0" borderId="9" xfId="0" applyFont="1" applyBorder="1" applyAlignment="1">
      <alignment wrapText="1"/>
    </xf>
    <xf numFmtId="165" fontId="11" fillId="0" borderId="9" xfId="0" applyNumberFormat="1" applyFont="1" applyBorder="1" applyAlignment="1">
      <alignment horizontal="left" wrapText="1"/>
    </xf>
    <xf numFmtId="165" fontId="4" fillId="3" borderId="9" xfId="0" applyNumberFormat="1" applyFont="1" applyFill="1" applyBorder="1"/>
    <xf numFmtId="165" fontId="14" fillId="2" borderId="9" xfId="0" applyNumberFormat="1" applyFont="1" applyFill="1" applyBorder="1" applyAlignment="1">
      <alignment horizontal="left"/>
    </xf>
    <xf numFmtId="165" fontId="12" fillId="7" borderId="9" xfId="0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wrapText="1"/>
    </xf>
    <xf numFmtId="0" fontId="4" fillId="0" borderId="9" xfId="0" applyFont="1" applyBorder="1" applyAlignment="1">
      <alignment horizontal="right"/>
    </xf>
    <xf numFmtId="165" fontId="4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vertical="center"/>
    </xf>
    <xf numFmtId="165" fontId="14" fillId="2" borderId="9" xfId="0" applyNumberFormat="1" applyFont="1" applyFill="1" applyBorder="1"/>
    <xf numFmtId="165" fontId="4" fillId="2" borderId="9" xfId="0" applyNumberFormat="1" applyFont="1" applyFill="1" applyBorder="1"/>
    <xf numFmtId="0" fontId="10" fillId="0" borderId="9" xfId="0" applyFont="1" applyBorder="1"/>
    <xf numFmtId="0" fontId="10" fillId="7" borderId="9" xfId="0" applyFont="1" applyFill="1" applyBorder="1"/>
    <xf numFmtId="0" fontId="14" fillId="7" borderId="9" xfId="0" applyFont="1" applyFill="1" applyBorder="1"/>
    <xf numFmtId="168" fontId="1" fillId="7" borderId="9" xfId="0" applyNumberFormat="1" applyFont="1" applyFill="1" applyBorder="1"/>
    <xf numFmtId="165" fontId="14" fillId="0" borderId="9" xfId="0" applyNumberFormat="1" applyFont="1" applyBorder="1" applyAlignment="1">
      <alignment horizontal="right" vertical="center"/>
    </xf>
    <xf numFmtId="165" fontId="14" fillId="0" borderId="9" xfId="0" applyNumberFormat="1" applyFont="1" applyBorder="1" applyAlignment="1">
      <alignment vertical="center"/>
    </xf>
    <xf numFmtId="165" fontId="1" fillId="0" borderId="25" xfId="0" applyNumberFormat="1" applyFont="1" applyBorder="1"/>
    <xf numFmtId="165" fontId="1" fillId="2" borderId="25" xfId="0" applyNumberFormat="1" applyFont="1" applyFill="1" applyBorder="1"/>
    <xf numFmtId="165" fontId="1" fillId="0" borderId="24" xfId="0" applyNumberFormat="1" applyFont="1" applyBorder="1"/>
    <xf numFmtId="165" fontId="1" fillId="2" borderId="24" xfId="0" applyNumberFormat="1" applyFont="1" applyFill="1" applyBorder="1"/>
    <xf numFmtId="165" fontId="4" fillId="7" borderId="23" xfId="0" applyNumberFormat="1" applyFont="1" applyFill="1" applyBorder="1"/>
    <xf numFmtId="165" fontId="12" fillId="7" borderId="23" xfId="0" applyNumberFormat="1" applyFont="1" applyFill="1" applyBorder="1"/>
    <xf numFmtId="165" fontId="4" fillId="7" borderId="26" xfId="0" applyNumberFormat="1" applyFont="1" applyFill="1" applyBorder="1"/>
    <xf numFmtId="165" fontId="1" fillId="0" borderId="6" xfId="0" applyNumberFormat="1" applyFont="1" applyBorder="1" applyAlignment="1">
      <alignment horizontal="right" vertical="center"/>
    </xf>
    <xf numFmtId="165" fontId="1" fillId="2" borderId="4" xfId="0" applyNumberFormat="1" applyFont="1" applyFill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/>
    </xf>
    <xf numFmtId="0" fontId="4" fillId="8" borderId="13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wrapText="1"/>
    </xf>
    <xf numFmtId="165" fontId="14" fillId="2" borderId="9" xfId="0" applyNumberFormat="1" applyFont="1" applyFill="1" applyBorder="1" applyAlignment="1">
      <alignment horizontal="right" vertical="center"/>
    </xf>
    <xf numFmtId="165" fontId="1" fillId="0" borderId="24" xfId="0" applyNumberFormat="1" applyFont="1" applyBorder="1" applyAlignment="1">
      <alignment horizontal="right"/>
    </xf>
    <xf numFmtId="165" fontId="4" fillId="7" borderId="23" xfId="0" applyNumberFormat="1" applyFont="1" applyFill="1" applyBorder="1" applyAlignment="1">
      <alignment horizontal="right"/>
    </xf>
    <xf numFmtId="38" fontId="14" fillId="0" borderId="9" xfId="0" applyNumberFormat="1" applyFont="1" applyBorder="1"/>
    <xf numFmtId="38" fontId="14" fillId="0" borderId="9" xfId="0" applyNumberFormat="1" applyFont="1" applyBorder="1" applyAlignment="1">
      <alignment wrapText="1"/>
    </xf>
    <xf numFmtId="38" fontId="10" fillId="7" borderId="9" xfId="0" applyNumberFormat="1" applyFont="1" applyFill="1" applyBorder="1" applyAlignment="1">
      <alignment wrapText="1"/>
    </xf>
    <xf numFmtId="38" fontId="14" fillId="7" borderId="9" xfId="0" applyNumberFormat="1" applyFont="1" applyFill="1" applyBorder="1" applyAlignment="1">
      <alignment wrapText="1"/>
    </xf>
    <xf numFmtId="38" fontId="14" fillId="0" borderId="9" xfId="0" applyNumberFormat="1" applyFont="1" applyBorder="1" applyAlignment="1">
      <alignment vertical="center" wrapText="1"/>
    </xf>
    <xf numFmtId="165" fontId="1" fillId="0" borderId="27" xfId="0" applyNumberFormat="1" applyFont="1" applyBorder="1"/>
    <xf numFmtId="165" fontId="1" fillId="0" borderId="28" xfId="0" applyNumberFormat="1" applyFont="1" applyBorder="1"/>
    <xf numFmtId="165" fontId="1" fillId="0" borderId="29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horizontal="left" vertical="center" wrapText="1"/>
    </xf>
    <xf numFmtId="165" fontId="14" fillId="0" borderId="9" xfId="0" applyNumberFormat="1" applyFont="1" applyBorder="1" applyAlignment="1">
      <alignment horizontal="left" vertical="center"/>
    </xf>
    <xf numFmtId="166" fontId="1" fillId="0" borderId="0" xfId="0" applyNumberFormat="1" applyFont="1"/>
    <xf numFmtId="0" fontId="4" fillId="7" borderId="32" xfId="0" applyFont="1" applyFill="1" applyBorder="1" applyAlignment="1">
      <alignment horizontal="center"/>
    </xf>
    <xf numFmtId="0" fontId="10" fillId="8" borderId="33" xfId="0" applyFont="1" applyFill="1" applyBorder="1" applyAlignment="1">
      <alignment horizontal="right"/>
    </xf>
    <xf numFmtId="0" fontId="10" fillId="6" borderId="34" xfId="0" applyFont="1" applyFill="1" applyBorder="1" applyAlignment="1">
      <alignment horizontal="center"/>
    </xf>
    <xf numFmtId="0" fontId="1" fillId="0" borderId="33" xfId="0" applyFont="1" applyBorder="1"/>
    <xf numFmtId="0" fontId="1" fillId="0" borderId="34" xfId="0" applyFont="1" applyBorder="1"/>
    <xf numFmtId="0" fontId="4" fillId="7" borderId="33" xfId="0" applyFont="1" applyFill="1" applyBorder="1" applyAlignment="1">
      <alignment horizontal="right"/>
    </xf>
    <xf numFmtId="0" fontId="1" fillId="7" borderId="34" xfId="0" applyFont="1" applyFill="1" applyBorder="1"/>
    <xf numFmtId="0" fontId="1" fillId="0" borderId="35" xfId="0" applyFont="1" applyBorder="1"/>
    <xf numFmtId="0" fontId="1" fillId="0" borderId="7" xfId="0" applyFont="1" applyBorder="1"/>
    <xf numFmtId="0" fontId="4" fillId="11" borderId="29" xfId="0" applyFont="1" applyFill="1" applyBorder="1" applyAlignment="1">
      <alignment horizontal="right"/>
    </xf>
    <xf numFmtId="0" fontId="4" fillId="11" borderId="36" xfId="0" applyFont="1" applyFill="1" applyBorder="1"/>
    <xf numFmtId="0" fontId="4" fillId="11" borderId="37" xfId="0" applyFont="1" applyFill="1" applyBorder="1"/>
    <xf numFmtId="0" fontId="4" fillId="0" borderId="0" xfId="0" applyFont="1"/>
    <xf numFmtId="165" fontId="4" fillId="11" borderId="38" xfId="0" applyNumberFormat="1" applyFont="1" applyFill="1" applyBorder="1"/>
    <xf numFmtId="0" fontId="4" fillId="7" borderId="30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10" fontId="7" fillId="0" borderId="0" xfId="2" applyNumberFormat="1" applyFont="1" applyAlignment="1">
      <alignment horizontal="right"/>
    </xf>
    <xf numFmtId="0" fontId="5" fillId="12" borderId="0" xfId="0" applyFont="1" applyFill="1" applyAlignment="1">
      <alignment horizontal="right"/>
    </xf>
    <xf numFmtId="166" fontId="5" fillId="12" borderId="0" xfId="0" applyNumberFormat="1" applyFont="1" applyFill="1" applyAlignment="1">
      <alignment horizontal="right"/>
    </xf>
    <xf numFmtId="167" fontId="5" fillId="12" borderId="0" xfId="0" applyNumberFormat="1" applyFont="1" applyFill="1" applyAlignment="1">
      <alignment horizontal="right"/>
    </xf>
    <xf numFmtId="166" fontId="5" fillId="12" borderId="0" xfId="0" applyNumberFormat="1" applyFont="1" applyFill="1"/>
    <xf numFmtId="0" fontId="5" fillId="12" borderId="0" xfId="0" applyFont="1" applyFill="1"/>
    <xf numFmtId="165" fontId="5" fillId="12" borderId="0" xfId="0" applyNumberFormat="1" applyFont="1" applyFill="1" applyAlignment="1">
      <alignment horizontal="right"/>
    </xf>
    <xf numFmtId="0" fontId="8" fillId="0" borderId="0" xfId="0" applyFont="1"/>
    <xf numFmtId="0" fontId="10" fillId="8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/>
    </xf>
    <xf numFmtId="168" fontId="5" fillId="0" borderId="18" xfId="0" quotePrefix="1" applyNumberFormat="1" applyFont="1" applyBorder="1"/>
    <xf numFmtId="165" fontId="5" fillId="0" borderId="18" xfId="0" quotePrefix="1" applyNumberFormat="1" applyFont="1" applyBorder="1"/>
    <xf numFmtId="165" fontId="6" fillId="11" borderId="15" xfId="0" applyNumberFormat="1" applyFont="1" applyFill="1" applyBorder="1"/>
    <xf numFmtId="165" fontId="6" fillId="11" borderId="14" xfId="0" applyNumberFormat="1" applyFont="1" applyFill="1" applyBorder="1"/>
    <xf numFmtId="9" fontId="5" fillId="12" borderId="0" xfId="2" applyFont="1" applyFill="1" applyAlignment="1">
      <alignment horizontal="center"/>
    </xf>
    <xf numFmtId="165" fontId="5" fillId="12" borderId="0" xfId="0" applyNumberFormat="1" applyFont="1" applyFill="1"/>
    <xf numFmtId="9" fontId="5" fillId="12" borderId="0" xfId="2" applyFont="1" applyFill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12" borderId="0" xfId="0" applyFont="1" applyFill="1" applyAlignment="1">
      <alignment horizontal="center"/>
    </xf>
    <xf numFmtId="165" fontId="14" fillId="0" borderId="9" xfId="0" applyNumberFormat="1" applyFont="1" applyBorder="1" applyAlignment="1">
      <alignment wrapText="1"/>
    </xf>
    <xf numFmtId="166" fontId="1" fillId="11" borderId="27" xfId="0" applyNumberFormat="1" applyFont="1" applyFill="1" applyBorder="1" applyAlignment="1">
      <alignment horizontal="right"/>
    </xf>
    <xf numFmtId="165" fontId="1" fillId="0" borderId="25" xfId="0" applyNumberFormat="1" applyFont="1" applyBorder="1" applyAlignment="1">
      <alignment horizontal="right"/>
    </xf>
    <xf numFmtId="168" fontId="5" fillId="7" borderId="0" xfId="0" applyNumberFormat="1" applyFont="1" applyFill="1" applyAlignment="1">
      <alignment horizontal="right"/>
    </xf>
    <xf numFmtId="165" fontId="1" fillId="0" borderId="39" xfId="0" applyNumberFormat="1" applyFont="1" applyBorder="1" applyAlignment="1">
      <alignment horizontal="right" vertical="center"/>
    </xf>
    <xf numFmtId="165" fontId="1" fillId="2" borderId="28" xfId="0" applyNumberFormat="1" applyFont="1" applyFill="1" applyBorder="1" applyAlignment="1">
      <alignment vertical="center"/>
    </xf>
    <xf numFmtId="165" fontId="1" fillId="0" borderId="39" xfId="0" applyNumberFormat="1" applyFont="1" applyBorder="1" applyAlignment="1">
      <alignment vertical="center"/>
    </xf>
    <xf numFmtId="165" fontId="4" fillId="7" borderId="2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38" fontId="4" fillId="7" borderId="9" xfId="0" applyNumberFormat="1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vertical="center"/>
    </xf>
    <xf numFmtId="0" fontId="6" fillId="11" borderId="11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169" fontId="1" fillId="0" borderId="9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wrapText="1"/>
    </xf>
    <xf numFmtId="165" fontId="4" fillId="7" borderId="40" xfId="0" applyNumberFormat="1" applyFont="1" applyFill="1" applyBorder="1"/>
    <xf numFmtId="165" fontId="1" fillId="2" borderId="41" xfId="0" applyNumberFormat="1" applyFont="1" applyFill="1" applyBorder="1" applyAlignment="1">
      <alignment vertical="center"/>
    </xf>
    <xf numFmtId="168" fontId="14" fillId="10" borderId="1" xfId="0" applyNumberFormat="1" applyFont="1" applyFill="1" applyBorder="1" applyAlignment="1">
      <alignment horizontal="right"/>
    </xf>
    <xf numFmtId="0" fontId="6" fillId="11" borderId="19" xfId="0" applyFont="1" applyFill="1" applyBorder="1" applyAlignment="1">
      <alignment horizontal="right"/>
    </xf>
    <xf numFmtId="165" fontId="14" fillId="4" borderId="9" xfId="0" applyNumberFormat="1" applyFont="1" applyFill="1" applyBorder="1" applyAlignment="1">
      <alignment horizontal="right"/>
    </xf>
    <xf numFmtId="165" fontId="1" fillId="4" borderId="9" xfId="0" applyNumberFormat="1" applyFont="1" applyFill="1" applyBorder="1"/>
    <xf numFmtId="165" fontId="1" fillId="4" borderId="9" xfId="0" applyNumberFormat="1" applyFont="1" applyFill="1" applyBorder="1" applyAlignment="1">
      <alignment vertical="center"/>
    </xf>
    <xf numFmtId="0" fontId="1" fillId="3" borderId="9" xfId="0" applyFont="1" applyFill="1" applyBorder="1"/>
    <xf numFmtId="0" fontId="4" fillId="7" borderId="9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165" fontId="14" fillId="2" borderId="9" xfId="0" applyNumberFormat="1" applyFont="1" applyFill="1" applyBorder="1" applyAlignment="1">
      <alignment vertical="center"/>
    </xf>
    <xf numFmtId="0" fontId="14" fillId="2" borderId="9" xfId="0" applyFont="1" applyFill="1" applyBorder="1"/>
  </cellXfs>
  <cellStyles count="4">
    <cellStyle name="Calculation" xfId="1" builtinId="22"/>
    <cellStyle name="Comma" xfId="3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  <color rgb="FFFF9999"/>
      <color rgb="FF66CCFF"/>
      <color rgb="FFFFFFCC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sheetPr>
    <tabColor rgb="FFFFFF00"/>
    <pageSetUpPr fitToPage="1"/>
  </sheetPr>
  <dimension ref="A1:H70"/>
  <sheetViews>
    <sheetView zoomScaleNormal="100" workbookViewId="0">
      <selection activeCell="E5" sqref="E5"/>
    </sheetView>
  </sheetViews>
  <sheetFormatPr defaultColWidth="8.88671875" defaultRowHeight="15" customHeight="1" x14ac:dyDescent="0.25"/>
  <cols>
    <col min="1" max="1" width="47.44140625" style="103" customWidth="1"/>
    <col min="2" max="2" width="14.6640625" style="103" customWidth="1"/>
    <col min="3" max="3" width="15" style="103" customWidth="1"/>
    <col min="4" max="4" width="15.109375" style="103" customWidth="1"/>
    <col min="5" max="5" width="13.33203125" style="259" customWidth="1"/>
    <col min="6" max="6" width="16.6640625" style="103" customWidth="1"/>
    <col min="7" max="7" width="38.109375" style="109" customWidth="1"/>
    <col min="8" max="16384" width="8.88671875" style="103"/>
  </cols>
  <sheetData>
    <row r="1" spans="1:8" s="102" customFormat="1" ht="83.1" customHeight="1" x14ac:dyDescent="0.25">
      <c r="A1" s="59" t="s">
        <v>0</v>
      </c>
      <c r="B1" s="59" t="s">
        <v>1</v>
      </c>
      <c r="C1" s="59" t="s">
        <v>2</v>
      </c>
      <c r="D1" s="60" t="s">
        <v>3</v>
      </c>
      <c r="E1" s="260" t="s">
        <v>4</v>
      </c>
      <c r="F1" s="60" t="s">
        <v>5</v>
      </c>
      <c r="G1" s="223" t="s">
        <v>6</v>
      </c>
      <c r="H1" s="102" t="s">
        <v>7</v>
      </c>
    </row>
    <row r="2" spans="1:8" ht="15.6" x14ac:dyDescent="0.3">
      <c r="A2" s="61" t="s">
        <v>8</v>
      </c>
      <c r="B2" s="157"/>
      <c r="E2" s="261"/>
      <c r="G2" s="163"/>
    </row>
    <row r="3" spans="1:8" x14ac:dyDescent="0.25">
      <c r="A3" s="63" t="s">
        <v>9</v>
      </c>
      <c r="B3" s="63">
        <v>354528</v>
      </c>
      <c r="C3" s="64">
        <v>236352</v>
      </c>
      <c r="D3" s="64">
        <v>354528</v>
      </c>
      <c r="E3" s="73"/>
      <c r="F3" s="64"/>
      <c r="G3" s="151"/>
    </row>
    <row r="4" spans="1:8" x14ac:dyDescent="0.25">
      <c r="A4" s="63" t="s">
        <v>10</v>
      </c>
      <c r="B4" s="63">
        <v>1000</v>
      </c>
      <c r="C4" s="64">
        <v>753</v>
      </c>
      <c r="D4" s="64">
        <v>1300</v>
      </c>
      <c r="E4" s="73">
        <v>1300</v>
      </c>
      <c r="F4" s="64"/>
      <c r="G4" s="109" t="s">
        <v>11</v>
      </c>
    </row>
    <row r="5" spans="1:8" s="102" customFormat="1" ht="15.6" x14ac:dyDescent="0.3">
      <c r="A5" s="65" t="s">
        <v>12</v>
      </c>
      <c r="B5" s="65">
        <f>SUM(B3:B4)</f>
        <v>355528</v>
      </c>
      <c r="C5" s="66">
        <f>SUM(C3:C4)</f>
        <v>237105</v>
      </c>
      <c r="D5" s="66">
        <f>SUM(D3:D4)</f>
        <v>355828</v>
      </c>
      <c r="E5" s="67">
        <f>SUM(E3:E4)</f>
        <v>1300</v>
      </c>
      <c r="F5" s="67">
        <f>SUM(F3:F4)</f>
        <v>0</v>
      </c>
      <c r="G5" s="164" t="s">
        <v>13</v>
      </c>
    </row>
    <row r="6" spans="1:8" ht="15.6" x14ac:dyDescent="0.3">
      <c r="A6" s="68"/>
      <c r="B6" s="68"/>
      <c r="C6" s="105"/>
      <c r="D6" s="69"/>
      <c r="E6" s="162"/>
      <c r="F6" s="69"/>
      <c r="G6" s="163"/>
    </row>
    <row r="7" spans="1:8" s="102" customFormat="1" ht="15.6" x14ac:dyDescent="0.3">
      <c r="A7" s="70" t="s">
        <v>14</v>
      </c>
      <c r="B7" s="70"/>
      <c r="C7" s="67"/>
      <c r="D7" s="67"/>
      <c r="E7" s="67"/>
      <c r="F7" s="67"/>
      <c r="G7" s="165"/>
      <c r="H7" s="102" t="s">
        <v>15</v>
      </c>
    </row>
    <row r="8" spans="1:8" x14ac:dyDescent="0.25">
      <c r="A8" s="63" t="s">
        <v>16</v>
      </c>
      <c r="B8" s="6">
        <v>126398</v>
      </c>
      <c r="C8" s="64">
        <v>43331</v>
      </c>
      <c r="D8" s="64">
        <v>121398</v>
      </c>
      <c r="E8" s="73">
        <v>128114</v>
      </c>
      <c r="F8" s="64">
        <f>B8-E8</f>
        <v>-1716</v>
      </c>
      <c r="G8" s="151" t="s">
        <v>17</v>
      </c>
    </row>
    <row r="9" spans="1:8" x14ac:dyDescent="0.25">
      <c r="A9" s="63" t="s">
        <v>18</v>
      </c>
      <c r="B9" s="148">
        <v>15960</v>
      </c>
      <c r="C9" s="106">
        <v>15469</v>
      </c>
      <c r="D9" s="64">
        <v>14690</v>
      </c>
      <c r="E9" s="73">
        <v>18256</v>
      </c>
      <c r="F9" s="64">
        <f t="shared" ref="F9:F10" si="0">B9-E9</f>
        <v>-2296</v>
      </c>
      <c r="G9" s="151"/>
    </row>
    <row r="10" spans="1:8" x14ac:dyDescent="0.25">
      <c r="A10" s="63" t="s">
        <v>19</v>
      </c>
      <c r="B10" s="149">
        <v>23131</v>
      </c>
      <c r="C10" s="106">
        <v>10782</v>
      </c>
      <c r="D10" s="64">
        <v>22094</v>
      </c>
      <c r="E10" s="73">
        <v>19345</v>
      </c>
      <c r="F10" s="64">
        <f t="shared" si="0"/>
        <v>3786</v>
      </c>
      <c r="G10" s="151" t="s">
        <v>20</v>
      </c>
    </row>
    <row r="11" spans="1:8" ht="15.6" x14ac:dyDescent="0.3">
      <c r="A11" s="68" t="s">
        <v>21</v>
      </c>
      <c r="B11" s="150">
        <f>SUM(B8:B10)</f>
        <v>165489</v>
      </c>
      <c r="C11" s="153">
        <f>SUM(C8:C10)</f>
        <v>69582</v>
      </c>
      <c r="D11" s="153">
        <f>SUM(D8:D10)</f>
        <v>158182</v>
      </c>
      <c r="E11" s="153">
        <f>SUM(E8:E10)</f>
        <v>165715</v>
      </c>
      <c r="F11" s="104">
        <f>SUM(F8:F10)</f>
        <v>-226</v>
      </c>
      <c r="G11" s="151" t="s">
        <v>22</v>
      </c>
    </row>
    <row r="12" spans="1:8" x14ac:dyDescent="0.25">
      <c r="A12" s="63" t="s">
        <v>23</v>
      </c>
      <c r="B12" s="63">
        <v>1000</v>
      </c>
      <c r="C12" s="64">
        <v>3213</v>
      </c>
      <c r="D12" s="64">
        <v>3213</v>
      </c>
      <c r="E12" s="73">
        <v>1000</v>
      </c>
      <c r="F12" s="64">
        <f t="shared" ref="F12:F30" si="1">B12-E12</f>
        <v>0</v>
      </c>
      <c r="G12" s="151"/>
    </row>
    <row r="13" spans="1:8" s="109" customFormat="1" x14ac:dyDescent="0.25">
      <c r="A13" s="82" t="s">
        <v>24</v>
      </c>
      <c r="B13" s="82">
        <v>200</v>
      </c>
      <c r="C13" s="143">
        <v>0</v>
      </c>
      <c r="D13" s="64">
        <v>250</v>
      </c>
      <c r="E13" s="161">
        <v>300</v>
      </c>
      <c r="F13" s="64">
        <f t="shared" si="1"/>
        <v>-100</v>
      </c>
      <c r="G13" s="151"/>
    </row>
    <row r="14" spans="1:8" x14ac:dyDescent="0.25">
      <c r="A14" s="63" t="s">
        <v>25</v>
      </c>
      <c r="B14" s="63">
        <v>12500</v>
      </c>
      <c r="C14" s="64">
        <v>5100</v>
      </c>
      <c r="D14" s="64">
        <f>E14</f>
        <v>12500</v>
      </c>
      <c r="E14" s="73">
        <v>12500</v>
      </c>
      <c r="F14" s="64">
        <f t="shared" si="1"/>
        <v>0</v>
      </c>
      <c r="G14" s="151" t="s">
        <v>26</v>
      </c>
    </row>
    <row r="15" spans="1:8" x14ac:dyDescent="0.25">
      <c r="A15" s="63" t="s">
        <v>27</v>
      </c>
      <c r="B15" s="63">
        <v>230</v>
      </c>
      <c r="C15" s="64">
        <v>356</v>
      </c>
      <c r="D15" s="64">
        <v>430</v>
      </c>
      <c r="E15" s="73">
        <v>400</v>
      </c>
      <c r="F15" s="64">
        <f t="shared" si="1"/>
        <v>-170</v>
      </c>
      <c r="G15" s="151"/>
    </row>
    <row r="16" spans="1:8" x14ac:dyDescent="0.25">
      <c r="A16" s="63" t="s">
        <v>28</v>
      </c>
      <c r="B16" s="63">
        <v>2500</v>
      </c>
      <c r="C16" s="64">
        <v>1199</v>
      </c>
      <c r="D16" s="64">
        <v>2500</v>
      </c>
      <c r="E16" s="73">
        <v>2600</v>
      </c>
      <c r="F16" s="64">
        <f t="shared" si="1"/>
        <v>-100</v>
      </c>
      <c r="G16" s="151" t="s">
        <v>29</v>
      </c>
    </row>
    <row r="17" spans="1:7" x14ac:dyDescent="0.25">
      <c r="A17" s="63" t="s">
        <v>30</v>
      </c>
      <c r="B17" s="63">
        <v>3000</v>
      </c>
      <c r="C17" s="64">
        <v>1782</v>
      </c>
      <c r="D17" s="64">
        <v>2000</v>
      </c>
      <c r="E17" s="73">
        <v>3120</v>
      </c>
      <c r="F17" s="64">
        <f t="shared" si="1"/>
        <v>-120</v>
      </c>
      <c r="G17" s="151" t="s">
        <v>31</v>
      </c>
    </row>
    <row r="18" spans="1:7" x14ac:dyDescent="0.25">
      <c r="A18" s="63" t="s">
        <v>32</v>
      </c>
      <c r="B18" s="63">
        <v>1000</v>
      </c>
      <c r="C18" s="64">
        <v>159</v>
      </c>
      <c r="D18" s="64">
        <v>300</v>
      </c>
      <c r="E18" s="73">
        <v>1000</v>
      </c>
      <c r="F18" s="64">
        <f t="shared" si="1"/>
        <v>0</v>
      </c>
      <c r="G18" s="151" t="s">
        <v>33</v>
      </c>
    </row>
    <row r="19" spans="1:7" ht="45" x14ac:dyDescent="0.25">
      <c r="A19" s="41" t="s">
        <v>34</v>
      </c>
      <c r="B19" s="41">
        <v>3800</v>
      </c>
      <c r="C19" s="62">
        <v>0</v>
      </c>
      <c r="D19" s="62">
        <v>5000</v>
      </c>
      <c r="E19" s="160">
        <v>5000</v>
      </c>
      <c r="F19" s="62">
        <f t="shared" si="1"/>
        <v>-1200</v>
      </c>
      <c r="G19" s="151" t="s">
        <v>35</v>
      </c>
    </row>
    <row r="20" spans="1:7" x14ac:dyDescent="0.25">
      <c r="A20" s="63" t="s">
        <v>36</v>
      </c>
      <c r="B20" s="63">
        <v>4000</v>
      </c>
      <c r="C20" s="64">
        <v>1093</v>
      </c>
      <c r="D20" s="64">
        <v>3000</v>
      </c>
      <c r="E20" s="73">
        <v>4000</v>
      </c>
      <c r="F20" s="64">
        <f t="shared" si="1"/>
        <v>0</v>
      </c>
      <c r="G20" s="151"/>
    </row>
    <row r="21" spans="1:7" x14ac:dyDescent="0.25">
      <c r="A21" s="63" t="s">
        <v>37</v>
      </c>
      <c r="B21" s="63">
        <v>3000</v>
      </c>
      <c r="C21" s="64">
        <v>813</v>
      </c>
      <c r="D21" s="64">
        <v>3000</v>
      </c>
      <c r="E21" s="73">
        <v>3500</v>
      </c>
      <c r="F21" s="64">
        <f t="shared" si="1"/>
        <v>-500</v>
      </c>
      <c r="G21" s="151" t="s">
        <v>38</v>
      </c>
    </row>
    <row r="22" spans="1:7" x14ac:dyDescent="0.25">
      <c r="A22" s="41" t="s">
        <v>39</v>
      </c>
      <c r="B22" s="41">
        <v>3250</v>
      </c>
      <c r="C22" s="249">
        <v>1960</v>
      </c>
      <c r="D22" s="62">
        <v>3250</v>
      </c>
      <c r="E22" s="160">
        <v>4500</v>
      </c>
      <c r="F22" s="62">
        <f t="shared" si="1"/>
        <v>-1250</v>
      </c>
      <c r="G22" s="151"/>
    </row>
    <row r="23" spans="1:7" x14ac:dyDescent="0.25">
      <c r="A23" s="63" t="s">
        <v>40</v>
      </c>
      <c r="B23" s="63">
        <v>10000</v>
      </c>
      <c r="C23" s="64">
        <v>9896</v>
      </c>
      <c r="D23" s="64">
        <v>9896</v>
      </c>
      <c r="E23" s="73">
        <v>12000</v>
      </c>
      <c r="F23" s="64">
        <f t="shared" si="1"/>
        <v>-2000</v>
      </c>
      <c r="G23" s="151" t="s">
        <v>41</v>
      </c>
    </row>
    <row r="24" spans="1:7" s="109" customFormat="1" x14ac:dyDescent="0.25">
      <c r="A24" s="167" t="s">
        <v>42</v>
      </c>
      <c r="B24" s="167">
        <v>3600</v>
      </c>
      <c r="C24" s="168">
        <v>557</v>
      </c>
      <c r="D24" s="62">
        <v>1500</v>
      </c>
      <c r="E24" s="262">
        <v>3000</v>
      </c>
      <c r="F24" s="62">
        <f t="shared" si="1"/>
        <v>600</v>
      </c>
      <c r="G24" s="151"/>
    </row>
    <row r="25" spans="1:7" x14ac:dyDescent="0.25">
      <c r="A25" s="63" t="s">
        <v>43</v>
      </c>
      <c r="B25" s="63">
        <v>3000</v>
      </c>
      <c r="C25" s="64">
        <v>55</v>
      </c>
      <c r="D25" s="64">
        <v>3000</v>
      </c>
      <c r="E25" s="73">
        <v>1000</v>
      </c>
      <c r="F25" s="64">
        <f t="shared" si="1"/>
        <v>2000</v>
      </c>
      <c r="G25" s="151"/>
    </row>
    <row r="26" spans="1:7" x14ac:dyDescent="0.25">
      <c r="A26" s="41" t="s">
        <v>44</v>
      </c>
      <c r="B26" s="41">
        <v>5000</v>
      </c>
      <c r="C26" s="62">
        <v>4492</v>
      </c>
      <c r="D26" s="62">
        <v>6000</v>
      </c>
      <c r="E26" s="160">
        <v>7000</v>
      </c>
      <c r="F26" s="62">
        <f t="shared" si="1"/>
        <v>-2000</v>
      </c>
      <c r="G26" s="151" t="s">
        <v>45</v>
      </c>
    </row>
    <row r="27" spans="1:7" x14ac:dyDescent="0.25">
      <c r="A27" s="41" t="s">
        <v>46</v>
      </c>
      <c r="B27" s="41">
        <v>5000</v>
      </c>
      <c r="C27" s="62">
        <v>2987</v>
      </c>
      <c r="D27" s="62">
        <v>5000</v>
      </c>
      <c r="E27" s="160">
        <v>10000</v>
      </c>
      <c r="F27" s="62">
        <f t="shared" si="1"/>
        <v>-5000</v>
      </c>
      <c r="G27" s="151"/>
    </row>
    <row r="28" spans="1:7" ht="79.5" customHeight="1" x14ac:dyDescent="0.25">
      <c r="A28" s="41" t="s">
        <v>47</v>
      </c>
      <c r="B28" s="41">
        <v>3100</v>
      </c>
      <c r="C28" s="62">
        <v>4545</v>
      </c>
      <c r="D28" s="62">
        <v>7500</v>
      </c>
      <c r="E28" s="160">
        <v>7000</v>
      </c>
      <c r="F28" s="62">
        <f t="shared" si="1"/>
        <v>-3900</v>
      </c>
      <c r="G28" s="151" t="s">
        <v>48</v>
      </c>
    </row>
    <row r="29" spans="1:7" ht="28.5" customHeight="1" x14ac:dyDescent="0.25">
      <c r="A29" s="41" t="s">
        <v>49</v>
      </c>
      <c r="B29" s="41">
        <v>0</v>
      </c>
      <c r="C29" s="62">
        <v>0</v>
      </c>
      <c r="D29" s="62">
        <v>0</v>
      </c>
      <c r="E29" s="160">
        <v>100</v>
      </c>
      <c r="F29" s="62">
        <f t="shared" si="1"/>
        <v>-100</v>
      </c>
      <c r="G29" s="151"/>
    </row>
    <row r="30" spans="1:7" x14ac:dyDescent="0.25">
      <c r="A30" s="63" t="s">
        <v>50</v>
      </c>
      <c r="B30" s="63">
        <v>0</v>
      </c>
      <c r="C30" s="64">
        <v>65</v>
      </c>
      <c r="D30" s="64">
        <v>126</v>
      </c>
      <c r="E30" s="73">
        <v>150</v>
      </c>
      <c r="F30" s="64">
        <f t="shared" si="1"/>
        <v>-150</v>
      </c>
      <c r="G30" s="151"/>
    </row>
    <row r="31" spans="1:7" s="102" customFormat="1" ht="15.6" x14ac:dyDescent="0.3">
      <c r="A31" s="70" t="s">
        <v>51</v>
      </c>
      <c r="B31" s="70">
        <f>SUM(B11:B30)</f>
        <v>229669</v>
      </c>
      <c r="C31" s="70">
        <f>SUM(C11:C30)</f>
        <v>107854</v>
      </c>
      <c r="D31" s="70">
        <f>SUM(D11:D30)</f>
        <v>226647</v>
      </c>
      <c r="E31" s="65">
        <f>SUM(E11:E30)</f>
        <v>243885</v>
      </c>
      <c r="F31" s="67">
        <f>SUM(F11:F30)</f>
        <v>-14216</v>
      </c>
      <c r="G31" s="164"/>
    </row>
    <row r="32" spans="1:7" x14ac:dyDescent="0.25">
      <c r="A32" s="63"/>
      <c r="B32" s="237"/>
      <c r="C32" s="169"/>
      <c r="D32" s="169"/>
      <c r="E32" s="170"/>
      <c r="F32" s="169"/>
    </row>
    <row r="33" spans="1:7" s="108" customFormat="1" ht="16.2" thickBot="1" x14ac:dyDescent="0.35">
      <c r="A33" s="65" t="s">
        <v>52</v>
      </c>
      <c r="B33" s="185">
        <f>B5-B31</f>
        <v>125859</v>
      </c>
      <c r="C33" s="173">
        <f>C5-C31</f>
        <v>129251</v>
      </c>
      <c r="D33" s="173">
        <f>D5-D31</f>
        <v>129181</v>
      </c>
      <c r="E33" s="173">
        <f>E5-E31</f>
        <v>-242585</v>
      </c>
      <c r="F33" s="173">
        <f>F5-F31</f>
        <v>14216</v>
      </c>
      <c r="G33" s="163"/>
    </row>
    <row r="34" spans="1:7" s="261" customFormat="1" ht="15" customHeight="1" x14ac:dyDescent="0.25">
      <c r="G34" s="263"/>
    </row>
    <row r="35" spans="1:7" s="261" customFormat="1" ht="15" customHeight="1" x14ac:dyDescent="0.25">
      <c r="G35" s="263"/>
    </row>
    <row r="36" spans="1:7" s="261" customFormat="1" ht="15" customHeight="1" x14ac:dyDescent="0.25">
      <c r="G36" s="263"/>
    </row>
    <row r="37" spans="1:7" s="261" customFormat="1" ht="15" customHeight="1" x14ac:dyDescent="0.25">
      <c r="G37" s="263"/>
    </row>
    <row r="38" spans="1:7" s="261" customFormat="1" ht="15" customHeight="1" x14ac:dyDescent="0.25">
      <c r="G38" s="263"/>
    </row>
    <row r="39" spans="1:7" s="261" customFormat="1" ht="15" customHeight="1" x14ac:dyDescent="0.25">
      <c r="G39" s="263"/>
    </row>
    <row r="40" spans="1:7" s="261" customFormat="1" ht="15" customHeight="1" x14ac:dyDescent="0.25">
      <c r="G40" s="263"/>
    </row>
    <row r="41" spans="1:7" s="261" customFormat="1" ht="15" customHeight="1" x14ac:dyDescent="0.25">
      <c r="G41" s="263"/>
    </row>
    <row r="42" spans="1:7" s="261" customFormat="1" ht="15" customHeight="1" x14ac:dyDescent="0.25">
      <c r="G42" s="263"/>
    </row>
    <row r="43" spans="1:7" s="261" customFormat="1" ht="15" customHeight="1" x14ac:dyDescent="0.25">
      <c r="G43" s="263"/>
    </row>
    <row r="44" spans="1:7" s="261" customFormat="1" ht="15" customHeight="1" x14ac:dyDescent="0.25">
      <c r="G44" s="263"/>
    </row>
    <row r="45" spans="1:7" s="261" customFormat="1" ht="15" customHeight="1" x14ac:dyDescent="0.25">
      <c r="G45" s="263"/>
    </row>
    <row r="46" spans="1:7" s="261" customFormat="1" ht="15" customHeight="1" x14ac:dyDescent="0.25">
      <c r="G46" s="263"/>
    </row>
    <row r="47" spans="1:7" s="261" customFormat="1" ht="15" customHeight="1" x14ac:dyDescent="0.25">
      <c r="G47" s="263"/>
    </row>
    <row r="48" spans="1:7" s="261" customFormat="1" ht="15" customHeight="1" x14ac:dyDescent="0.25">
      <c r="G48" s="263"/>
    </row>
    <row r="49" spans="7:7" s="261" customFormat="1" ht="15" customHeight="1" x14ac:dyDescent="0.25">
      <c r="G49" s="263"/>
    </row>
    <row r="50" spans="7:7" s="261" customFormat="1" ht="15" customHeight="1" x14ac:dyDescent="0.25">
      <c r="G50" s="263"/>
    </row>
    <row r="51" spans="7:7" s="261" customFormat="1" ht="15" customHeight="1" x14ac:dyDescent="0.25">
      <c r="G51" s="263"/>
    </row>
    <row r="52" spans="7:7" s="261" customFormat="1" ht="15" customHeight="1" x14ac:dyDescent="0.25">
      <c r="G52" s="263"/>
    </row>
    <row r="53" spans="7:7" s="261" customFormat="1" ht="15" customHeight="1" x14ac:dyDescent="0.25">
      <c r="G53" s="263"/>
    </row>
    <row r="54" spans="7:7" s="261" customFormat="1" ht="15" customHeight="1" x14ac:dyDescent="0.25">
      <c r="G54" s="263"/>
    </row>
    <row r="55" spans="7:7" s="261" customFormat="1" ht="15" customHeight="1" x14ac:dyDescent="0.25">
      <c r="G55" s="263"/>
    </row>
    <row r="56" spans="7:7" s="261" customFormat="1" ht="15" customHeight="1" x14ac:dyDescent="0.25">
      <c r="G56" s="263"/>
    </row>
    <row r="57" spans="7:7" s="261" customFormat="1" ht="15" customHeight="1" x14ac:dyDescent="0.25">
      <c r="G57" s="263"/>
    </row>
    <row r="58" spans="7:7" s="261" customFormat="1" ht="15" customHeight="1" x14ac:dyDescent="0.25">
      <c r="G58" s="263"/>
    </row>
    <row r="59" spans="7:7" s="261" customFormat="1" ht="15" customHeight="1" x14ac:dyDescent="0.25">
      <c r="G59" s="263"/>
    </row>
    <row r="60" spans="7:7" s="261" customFormat="1" ht="15" customHeight="1" x14ac:dyDescent="0.25">
      <c r="G60" s="263"/>
    </row>
    <row r="61" spans="7:7" s="261" customFormat="1" ht="15" customHeight="1" x14ac:dyDescent="0.25">
      <c r="G61" s="263"/>
    </row>
    <row r="62" spans="7:7" s="261" customFormat="1" ht="15" customHeight="1" x14ac:dyDescent="0.25">
      <c r="G62" s="263"/>
    </row>
    <row r="63" spans="7:7" s="261" customFormat="1" ht="15" customHeight="1" x14ac:dyDescent="0.25">
      <c r="G63" s="263"/>
    </row>
    <row r="64" spans="7:7" s="261" customFormat="1" ht="15" customHeight="1" x14ac:dyDescent="0.25">
      <c r="G64" s="263"/>
    </row>
    <row r="65" spans="7:7" s="261" customFormat="1" ht="15" customHeight="1" x14ac:dyDescent="0.25">
      <c r="G65" s="263"/>
    </row>
    <row r="66" spans="7:7" s="261" customFormat="1" ht="15" customHeight="1" x14ac:dyDescent="0.25">
      <c r="G66" s="263"/>
    </row>
    <row r="67" spans="7:7" s="261" customFormat="1" ht="15" customHeight="1" x14ac:dyDescent="0.25">
      <c r="G67" s="263"/>
    </row>
    <row r="68" spans="7:7" s="261" customFormat="1" ht="15" customHeight="1" x14ac:dyDescent="0.25">
      <c r="G68" s="263"/>
    </row>
    <row r="69" spans="7:7" s="261" customFormat="1" ht="15" customHeight="1" x14ac:dyDescent="0.25">
      <c r="G69" s="263"/>
    </row>
    <row r="70" spans="7:7" s="261" customFormat="1" ht="15" customHeight="1" x14ac:dyDescent="0.25">
      <c r="G70" s="263"/>
    </row>
  </sheetData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sheetPr>
    <tabColor theme="9" tint="0.39997558519241921"/>
  </sheetPr>
  <dimension ref="A1:CP49"/>
  <sheetViews>
    <sheetView topLeftCell="A10" zoomScale="115" zoomScaleNormal="115" workbookViewId="0">
      <pane xSplit="1" topLeftCell="B1" activePane="topRight" state="frozen"/>
      <selection pane="topRight" activeCell="E1" sqref="E1"/>
    </sheetView>
  </sheetViews>
  <sheetFormatPr defaultColWidth="9.109375" defaultRowHeight="15" customHeight="1" x14ac:dyDescent="0.25"/>
  <cols>
    <col min="1" max="1" width="37.88671875" style="111" customWidth="1"/>
    <col min="2" max="4" width="15.33203125" style="111" customWidth="1"/>
    <col min="5" max="6" width="15" style="117" customWidth="1"/>
    <col min="7" max="7" width="39" style="186" customWidth="1"/>
    <col min="8" max="16384" width="9.109375" style="111"/>
  </cols>
  <sheetData>
    <row r="1" spans="1:94" s="71" customFormat="1" ht="50.1" customHeight="1" x14ac:dyDescent="0.3">
      <c r="A1" s="244" t="s">
        <v>53</v>
      </c>
      <c r="B1" s="59" t="s">
        <v>54</v>
      </c>
      <c r="C1" s="59" t="s">
        <v>55</v>
      </c>
      <c r="D1" s="60" t="s">
        <v>56</v>
      </c>
      <c r="E1" s="260" t="s">
        <v>4</v>
      </c>
      <c r="F1" s="101" t="s">
        <v>57</v>
      </c>
      <c r="G1" s="110" t="s">
        <v>6</v>
      </c>
    </row>
    <row r="2" spans="1:94" ht="15.6" x14ac:dyDescent="0.3">
      <c r="A2" s="72" t="s">
        <v>8</v>
      </c>
      <c r="E2" s="112"/>
      <c r="F2" s="112"/>
    </row>
    <row r="3" spans="1:94" x14ac:dyDescent="0.25">
      <c r="A3" s="7" t="s">
        <v>58</v>
      </c>
      <c r="B3" s="113">
        <v>5000</v>
      </c>
      <c r="C3" s="113">
        <v>4228</v>
      </c>
      <c r="D3" s="113">
        <v>8000</v>
      </c>
      <c r="E3" s="73">
        <v>6000</v>
      </c>
      <c r="F3" s="73">
        <f>E3-B3</f>
        <v>1000</v>
      </c>
      <c r="G3" s="187"/>
    </row>
    <row r="4" spans="1:94" x14ac:dyDescent="0.25">
      <c r="A4" s="7" t="s">
        <v>59</v>
      </c>
      <c r="B4" s="113">
        <v>0</v>
      </c>
      <c r="C4" s="113">
        <v>10641</v>
      </c>
      <c r="D4" s="113">
        <v>10460</v>
      </c>
      <c r="E4" s="73">
        <v>0</v>
      </c>
      <c r="F4" s="73">
        <f>E4-B4</f>
        <v>0</v>
      </c>
      <c r="G4" s="187"/>
    </row>
    <row r="5" spans="1:94" ht="15.6" x14ac:dyDescent="0.3">
      <c r="A5" s="72" t="s">
        <v>12</v>
      </c>
      <c r="B5" s="114">
        <f>SUM(B3:B4)</f>
        <v>5000</v>
      </c>
      <c r="C5" s="114">
        <f t="shared" ref="C5:D5" si="0">SUM(C3:C4)</f>
        <v>14869</v>
      </c>
      <c r="D5" s="114">
        <f t="shared" si="0"/>
        <v>18460</v>
      </c>
      <c r="E5" s="66">
        <f>SUM(E3:E3)</f>
        <v>6000</v>
      </c>
      <c r="F5" s="66">
        <f>SUM(F3:F3)</f>
        <v>1000</v>
      </c>
      <c r="G5" s="188"/>
    </row>
    <row r="6" spans="1:94" x14ac:dyDescent="0.25">
      <c r="A6" s="7"/>
      <c r="B6" s="115"/>
      <c r="C6" s="115"/>
      <c r="D6" s="115"/>
      <c r="E6" s="73"/>
      <c r="F6" s="73"/>
      <c r="G6" s="187"/>
    </row>
    <row r="7" spans="1:94" ht="15.6" x14ac:dyDescent="0.3">
      <c r="A7" s="72" t="s">
        <v>14</v>
      </c>
      <c r="B7" s="146"/>
      <c r="C7" s="146"/>
      <c r="D7" s="146"/>
      <c r="E7" s="67"/>
      <c r="F7" s="67"/>
      <c r="G7" s="189"/>
    </row>
    <row r="8" spans="1:94" ht="24" customHeight="1" x14ac:dyDescent="0.25">
      <c r="A8" s="41" t="s">
        <v>60</v>
      </c>
      <c r="B8" s="62">
        <v>0</v>
      </c>
      <c r="C8" s="62">
        <v>0</v>
      </c>
      <c r="D8" s="62">
        <v>0</v>
      </c>
      <c r="E8" s="160">
        <v>300</v>
      </c>
      <c r="F8" s="160">
        <f>B8-E8</f>
        <v>-300</v>
      </c>
      <c r="G8" s="187" t="s">
        <v>61</v>
      </c>
    </row>
    <row r="9" spans="1:94" x14ac:dyDescent="0.25">
      <c r="A9" s="63" t="s">
        <v>58</v>
      </c>
      <c r="B9" s="64">
        <v>6500</v>
      </c>
      <c r="C9" s="64">
        <v>278</v>
      </c>
      <c r="D9" s="64">
        <v>2000</v>
      </c>
      <c r="E9" s="73">
        <v>4000</v>
      </c>
      <c r="F9" s="73">
        <f t="shared" ref="F9:F24" si="1">B9-E9</f>
        <v>2500</v>
      </c>
      <c r="G9" s="187"/>
    </row>
    <row r="10" spans="1:94" ht="60" x14ac:dyDescent="0.25">
      <c r="A10" s="41" t="s">
        <v>62</v>
      </c>
      <c r="B10" s="62">
        <v>6500</v>
      </c>
      <c r="C10" s="62">
        <v>0</v>
      </c>
      <c r="D10" s="62">
        <v>0</v>
      </c>
      <c r="E10" s="62">
        <v>7101</v>
      </c>
      <c r="F10" s="160">
        <f t="shared" si="1"/>
        <v>-601</v>
      </c>
      <c r="G10" s="187" t="s">
        <v>63</v>
      </c>
    </row>
    <row r="11" spans="1:94" s="116" customFormat="1" x14ac:dyDescent="0.25">
      <c r="A11" s="63" t="s">
        <v>64</v>
      </c>
      <c r="B11" s="64">
        <v>1000</v>
      </c>
      <c r="C11" s="64">
        <v>2000</v>
      </c>
      <c r="D11" s="64">
        <v>2000</v>
      </c>
      <c r="E11" s="73">
        <v>500</v>
      </c>
      <c r="F11" s="73">
        <f t="shared" si="1"/>
        <v>500</v>
      </c>
      <c r="G11" s="187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</row>
    <row r="12" spans="1:94" ht="30" x14ac:dyDescent="0.25">
      <c r="A12" s="41" t="s">
        <v>65</v>
      </c>
      <c r="B12" s="62">
        <v>2000</v>
      </c>
      <c r="C12" s="62">
        <v>246</v>
      </c>
      <c r="D12" s="62">
        <v>2000</v>
      </c>
      <c r="E12" s="62">
        <v>2500</v>
      </c>
      <c r="F12" s="160">
        <f t="shared" si="1"/>
        <v>-500</v>
      </c>
      <c r="G12" s="187" t="s">
        <v>66</v>
      </c>
    </row>
    <row r="13" spans="1:94" ht="30" x14ac:dyDescent="0.25">
      <c r="A13" s="63" t="s">
        <v>67</v>
      </c>
      <c r="B13" s="64">
        <v>3000</v>
      </c>
      <c r="C13" s="64">
        <v>3203</v>
      </c>
      <c r="D13" s="64">
        <v>4167</v>
      </c>
      <c r="E13" s="73">
        <v>3000</v>
      </c>
      <c r="F13" s="73">
        <f t="shared" si="1"/>
        <v>0</v>
      </c>
      <c r="G13" s="187" t="s">
        <v>68</v>
      </c>
    </row>
    <row r="14" spans="1:94" x14ac:dyDescent="0.25">
      <c r="A14" s="63" t="s">
        <v>69</v>
      </c>
      <c r="B14" s="64">
        <v>0</v>
      </c>
      <c r="C14" s="64">
        <v>32049</v>
      </c>
      <c r="D14" s="64">
        <v>32049</v>
      </c>
      <c r="E14" s="73">
        <v>0</v>
      </c>
      <c r="F14" s="73">
        <f t="shared" si="1"/>
        <v>0</v>
      </c>
      <c r="G14" s="187"/>
    </row>
    <row r="15" spans="1:94" x14ac:dyDescent="0.25">
      <c r="A15" s="41" t="s">
        <v>70</v>
      </c>
      <c r="B15" s="62">
        <v>500</v>
      </c>
      <c r="C15" s="62">
        <v>0</v>
      </c>
      <c r="D15" s="62">
        <v>500</v>
      </c>
      <c r="E15" s="160">
        <v>500</v>
      </c>
      <c r="F15" s="160">
        <f t="shared" si="1"/>
        <v>0</v>
      </c>
      <c r="G15" s="187" t="s">
        <v>71</v>
      </c>
    </row>
    <row r="16" spans="1:94" x14ac:dyDescent="0.25">
      <c r="A16" s="41" t="s">
        <v>72</v>
      </c>
      <c r="B16" s="62">
        <v>250</v>
      </c>
      <c r="C16" s="62">
        <v>0</v>
      </c>
      <c r="D16" s="62">
        <v>0</v>
      </c>
      <c r="E16" s="160">
        <v>250</v>
      </c>
      <c r="F16" s="160">
        <f t="shared" si="1"/>
        <v>0</v>
      </c>
      <c r="G16" s="187"/>
    </row>
    <row r="17" spans="1:94" ht="70.5" customHeight="1" x14ac:dyDescent="0.25">
      <c r="A17" s="41" t="s">
        <v>73</v>
      </c>
      <c r="B17" s="62">
        <v>3000</v>
      </c>
      <c r="C17" s="62">
        <v>1907</v>
      </c>
      <c r="D17" s="62">
        <v>3000</v>
      </c>
      <c r="E17" s="62">
        <v>3120</v>
      </c>
      <c r="F17" s="160">
        <f t="shared" si="1"/>
        <v>-120</v>
      </c>
      <c r="G17" s="187" t="s">
        <v>74</v>
      </c>
    </row>
    <row r="18" spans="1:94" x14ac:dyDescent="0.25">
      <c r="A18" s="63" t="s">
        <v>75</v>
      </c>
      <c r="B18" s="64">
        <v>9000</v>
      </c>
      <c r="C18" s="64">
        <v>4349</v>
      </c>
      <c r="D18" s="64">
        <v>9000</v>
      </c>
      <c r="E18" s="73">
        <v>9000</v>
      </c>
      <c r="F18" s="73">
        <f t="shared" si="1"/>
        <v>0</v>
      </c>
      <c r="G18" s="187" t="s">
        <v>76</v>
      </c>
    </row>
    <row r="19" spans="1:94" x14ac:dyDescent="0.25">
      <c r="A19" s="63" t="s">
        <v>77</v>
      </c>
      <c r="B19" s="64">
        <v>1500</v>
      </c>
      <c r="C19" s="64">
        <v>858</v>
      </c>
      <c r="D19" s="64">
        <v>1500</v>
      </c>
      <c r="E19" s="73">
        <v>1500</v>
      </c>
      <c r="F19" s="73">
        <f t="shared" si="1"/>
        <v>0</v>
      </c>
      <c r="G19" s="187" t="s">
        <v>78</v>
      </c>
    </row>
    <row r="20" spans="1:94" ht="30" x14ac:dyDescent="0.25">
      <c r="A20" s="41" t="s">
        <v>79</v>
      </c>
      <c r="B20" s="62">
        <v>4000</v>
      </c>
      <c r="C20" s="62">
        <v>368</v>
      </c>
      <c r="D20" s="62">
        <v>4000</v>
      </c>
      <c r="E20" s="160">
        <v>4160</v>
      </c>
      <c r="F20" s="160">
        <f t="shared" si="1"/>
        <v>-160</v>
      </c>
      <c r="G20" s="187" t="s">
        <v>80</v>
      </c>
    </row>
    <row r="21" spans="1:94" x14ac:dyDescent="0.25">
      <c r="A21" s="63" t="s">
        <v>81</v>
      </c>
      <c r="B21" s="64">
        <v>3500</v>
      </c>
      <c r="C21" s="64">
        <v>1340</v>
      </c>
      <c r="D21" s="64">
        <v>5771</v>
      </c>
      <c r="E21" s="73">
        <v>3696</v>
      </c>
      <c r="F21" s="73">
        <f t="shared" si="1"/>
        <v>-196</v>
      </c>
      <c r="G21" s="187"/>
    </row>
    <row r="22" spans="1:94" ht="33.75" customHeight="1" x14ac:dyDescent="0.25">
      <c r="A22" s="41" t="s">
        <v>82</v>
      </c>
      <c r="B22" s="41">
        <v>1500</v>
      </c>
      <c r="C22" s="41">
        <v>1843</v>
      </c>
      <c r="D22" s="41">
        <v>2000</v>
      </c>
      <c r="E22" s="160">
        <v>500</v>
      </c>
      <c r="F22" s="160">
        <f t="shared" si="1"/>
        <v>1000</v>
      </c>
      <c r="G22" s="190" t="s">
        <v>83</v>
      </c>
    </row>
    <row r="23" spans="1:94" ht="23.1" customHeight="1" x14ac:dyDescent="0.25">
      <c r="A23" s="63" t="s">
        <v>84</v>
      </c>
      <c r="B23" s="64">
        <v>0</v>
      </c>
      <c r="C23" s="64">
        <v>493</v>
      </c>
      <c r="D23" s="64">
        <v>493</v>
      </c>
      <c r="E23" s="64">
        <v>493</v>
      </c>
      <c r="F23" s="64">
        <f>B23-E23</f>
        <v>-493</v>
      </c>
      <c r="G23" s="78" t="s">
        <v>85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</row>
    <row r="24" spans="1:94" ht="30" x14ac:dyDescent="0.25">
      <c r="A24" s="41" t="s">
        <v>86</v>
      </c>
      <c r="B24" s="62">
        <v>1000</v>
      </c>
      <c r="C24" s="62">
        <v>130</v>
      </c>
      <c r="D24" s="62">
        <v>132</v>
      </c>
      <c r="E24" s="160">
        <v>150</v>
      </c>
      <c r="F24" s="160">
        <f t="shared" si="1"/>
        <v>850</v>
      </c>
      <c r="G24" s="187" t="s">
        <v>87</v>
      </c>
    </row>
    <row r="25" spans="1:94" ht="15.6" x14ac:dyDescent="0.3">
      <c r="A25" s="65" t="s">
        <v>88</v>
      </c>
      <c r="B25" s="66">
        <f>SUM(B8:B24)</f>
        <v>43250</v>
      </c>
      <c r="C25" s="66">
        <f>SUM(C8:C24)</f>
        <v>49064</v>
      </c>
      <c r="D25" s="66">
        <f>SUM(D8:D24)</f>
        <v>68612</v>
      </c>
      <c r="E25" s="66">
        <f>SUM(E8:E24)</f>
        <v>40770</v>
      </c>
      <c r="F25" s="66">
        <f>SUM(F8:F24)</f>
        <v>2480</v>
      </c>
      <c r="G25" s="189"/>
    </row>
    <row r="26" spans="1:94" ht="15" customHeight="1" x14ac:dyDescent="0.25">
      <c r="A26" s="63"/>
      <c r="B26" s="169"/>
      <c r="C26" s="169"/>
      <c r="D26" s="169"/>
      <c r="E26" s="170"/>
      <c r="F26" s="170"/>
      <c r="G26" s="187"/>
    </row>
    <row r="27" spans="1:94" ht="18" customHeight="1" thickBot="1" x14ac:dyDescent="0.35">
      <c r="A27" s="65" t="s">
        <v>52</v>
      </c>
      <c r="B27" s="173">
        <f>B5-B25</f>
        <v>-38250</v>
      </c>
      <c r="C27" s="173">
        <f>C5-C25</f>
        <v>-34195</v>
      </c>
      <c r="D27" s="173">
        <f>D5-D25</f>
        <v>-50152</v>
      </c>
      <c r="E27" s="173">
        <f>E5-E25</f>
        <v>-34770</v>
      </c>
      <c r="F27" s="173">
        <f>F5-F25</f>
        <v>-1480</v>
      </c>
      <c r="G27" s="189"/>
    </row>
    <row r="28" spans="1:94" ht="15" customHeight="1" thickTop="1" x14ac:dyDescent="0.25">
      <c r="A28" s="63"/>
      <c r="B28" s="171"/>
      <c r="C28" s="171"/>
      <c r="D28" s="171"/>
      <c r="E28" s="172"/>
      <c r="F28" s="172"/>
      <c r="G28" s="187"/>
    </row>
    <row r="29" spans="1:94" ht="15" customHeight="1" x14ac:dyDescent="0.25">
      <c r="A29" s="7"/>
      <c r="G29" s="187"/>
    </row>
    <row r="30" spans="1:94" ht="15" customHeight="1" x14ac:dyDescent="0.25">
      <c r="G30" s="187"/>
    </row>
    <row r="31" spans="1:94" ht="15" customHeight="1" x14ac:dyDescent="0.25">
      <c r="G31" s="187"/>
    </row>
    <row r="32" spans="1:94" ht="15" customHeight="1" x14ac:dyDescent="0.25">
      <c r="G32" s="187"/>
    </row>
    <row r="33" spans="7:7" ht="15" customHeight="1" x14ac:dyDescent="0.25">
      <c r="G33" s="187"/>
    </row>
    <row r="34" spans="7:7" ht="15" customHeight="1" x14ac:dyDescent="0.25">
      <c r="G34" s="187"/>
    </row>
    <row r="35" spans="7:7" ht="15" customHeight="1" x14ac:dyDescent="0.25">
      <c r="G35" s="187"/>
    </row>
    <row r="36" spans="7:7" ht="15" customHeight="1" x14ac:dyDescent="0.25">
      <c r="G36" s="187"/>
    </row>
    <row r="37" spans="7:7" ht="15" customHeight="1" x14ac:dyDescent="0.25">
      <c r="G37" s="187"/>
    </row>
    <row r="38" spans="7:7" ht="15" customHeight="1" x14ac:dyDescent="0.25">
      <c r="G38" s="187"/>
    </row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x14ac:dyDescent="0.25"/>
  </sheetData>
  <pageMargins left="0.7" right="0.7" top="0.75" bottom="0.75" header="0.3" footer="0.3"/>
  <pageSetup paperSize="9" scale="51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sheetPr>
    <tabColor theme="4" tint="0.39997558519241921"/>
    <pageSetUpPr fitToPage="1"/>
  </sheetPr>
  <dimension ref="A1:G43"/>
  <sheetViews>
    <sheetView tabSelected="1" zoomScale="153" zoomScaleNormal="153" workbookViewId="0">
      <pane xSplit="1" ySplit="2" topLeftCell="B3" activePane="bottomRight" state="frozen"/>
      <selection pane="topRight"/>
      <selection pane="bottomLeft"/>
      <selection pane="bottomRight" activeCell="E1" sqref="E1"/>
    </sheetView>
  </sheetViews>
  <sheetFormatPr defaultColWidth="9.109375" defaultRowHeight="15" customHeight="1" x14ac:dyDescent="0.25"/>
  <cols>
    <col min="1" max="1" width="48.44140625" style="64" customWidth="1"/>
    <col min="2" max="2" width="15.88671875" style="64" customWidth="1"/>
    <col min="3" max="4" width="13.33203125" style="64" customWidth="1"/>
    <col min="5" max="6" width="15.44140625" style="64" customWidth="1"/>
    <col min="7" max="7" width="42.6640625" style="64" customWidth="1"/>
    <col min="8" max="16384" width="9.109375" style="64"/>
  </cols>
  <sheetData>
    <row r="1" spans="1:7" ht="46.8" x14ac:dyDescent="0.3">
      <c r="A1" s="76" t="s">
        <v>89</v>
      </c>
      <c r="B1" s="59" t="s">
        <v>90</v>
      </c>
      <c r="C1" s="59" t="s">
        <v>55</v>
      </c>
      <c r="D1" s="101" t="s">
        <v>56</v>
      </c>
      <c r="E1" s="260" t="s">
        <v>4</v>
      </c>
      <c r="F1" s="60" t="s">
        <v>57</v>
      </c>
      <c r="G1" s="77" t="s">
        <v>6</v>
      </c>
    </row>
    <row r="2" spans="1:7" s="73" customFormat="1" ht="15.6" x14ac:dyDescent="0.3">
      <c r="A2" s="66" t="s">
        <v>8</v>
      </c>
    </row>
    <row r="3" spans="1:7" x14ac:dyDescent="0.25">
      <c r="A3" s="63" t="s">
        <v>91</v>
      </c>
      <c r="B3" s="64">
        <v>16500</v>
      </c>
      <c r="C3" s="64">
        <v>8985</v>
      </c>
      <c r="D3" s="64">
        <v>18000</v>
      </c>
      <c r="E3" s="73">
        <f>D3</f>
        <v>18000</v>
      </c>
      <c r="F3" s="64">
        <f>E3-B3</f>
        <v>1500</v>
      </c>
    </row>
    <row r="4" spans="1:7" x14ac:dyDescent="0.25">
      <c r="A4" s="63" t="s">
        <v>92</v>
      </c>
      <c r="B4" s="64">
        <v>15000</v>
      </c>
      <c r="C4" s="64">
        <v>9225</v>
      </c>
      <c r="D4" s="64">
        <v>18000</v>
      </c>
      <c r="E4" s="73">
        <f>D4</f>
        <v>18000</v>
      </c>
      <c r="F4" s="64">
        <f t="shared" ref="F4:F7" si="0">E4-B4</f>
        <v>3000</v>
      </c>
    </row>
    <row r="5" spans="1:7" x14ac:dyDescent="0.25">
      <c r="A5" s="63" t="s">
        <v>93</v>
      </c>
      <c r="B5" s="64">
        <v>5000</v>
      </c>
      <c r="C5" s="64">
        <v>560</v>
      </c>
      <c r="D5" s="64">
        <v>1000</v>
      </c>
      <c r="E5" s="73">
        <v>600</v>
      </c>
      <c r="F5" s="64">
        <f t="shared" si="0"/>
        <v>-4400</v>
      </c>
      <c r="G5" s="78"/>
    </row>
    <row r="6" spans="1:7" x14ac:dyDescent="0.25">
      <c r="A6" s="63" t="s">
        <v>94</v>
      </c>
      <c r="B6" s="64">
        <v>45</v>
      </c>
      <c r="C6" s="64">
        <v>0</v>
      </c>
      <c r="D6" s="64">
        <v>45</v>
      </c>
      <c r="E6" s="73">
        <v>45</v>
      </c>
      <c r="F6" s="64">
        <f t="shared" si="0"/>
        <v>0</v>
      </c>
      <c r="G6" s="78" t="s">
        <v>95</v>
      </c>
    </row>
    <row r="7" spans="1:7" x14ac:dyDescent="0.25">
      <c r="A7" s="63" t="s">
        <v>96</v>
      </c>
      <c r="B7" s="64">
        <v>0</v>
      </c>
      <c r="C7" s="64">
        <v>2000</v>
      </c>
      <c r="D7" s="64">
        <v>2000</v>
      </c>
      <c r="E7" s="73">
        <v>0</v>
      </c>
      <c r="F7" s="64">
        <f t="shared" si="0"/>
        <v>0</v>
      </c>
      <c r="G7" s="78"/>
    </row>
    <row r="8" spans="1:7" x14ac:dyDescent="0.25">
      <c r="A8" s="63" t="s">
        <v>97</v>
      </c>
      <c r="B8" s="64">
        <v>2500</v>
      </c>
      <c r="C8" s="64">
        <v>0</v>
      </c>
      <c r="D8" s="64">
        <f>C8</f>
        <v>0</v>
      </c>
      <c r="E8" s="73">
        <v>0</v>
      </c>
      <c r="G8" s="78"/>
    </row>
    <row r="9" spans="1:7" x14ac:dyDescent="0.25">
      <c r="A9" s="63" t="s">
        <v>98</v>
      </c>
      <c r="B9" s="64">
        <v>0</v>
      </c>
      <c r="C9" s="64">
        <v>0</v>
      </c>
      <c r="D9" s="64">
        <v>1140</v>
      </c>
      <c r="E9" s="73">
        <v>0</v>
      </c>
      <c r="G9" s="78"/>
    </row>
    <row r="10" spans="1:7" s="41" customFormat="1" ht="20.100000000000001" customHeight="1" x14ac:dyDescent="0.25">
      <c r="A10" s="41" t="s">
        <v>99</v>
      </c>
      <c r="B10" s="41">
        <v>0</v>
      </c>
      <c r="C10" s="41">
        <v>0</v>
      </c>
      <c r="D10" s="41">
        <v>17000</v>
      </c>
      <c r="E10" s="160">
        <v>0</v>
      </c>
      <c r="F10" s="62">
        <f>E10-B10</f>
        <v>0</v>
      </c>
      <c r="G10" s="235" t="s">
        <v>100</v>
      </c>
    </row>
    <row r="11" spans="1:7" ht="15.6" x14ac:dyDescent="0.3">
      <c r="A11" s="65" t="s">
        <v>12</v>
      </c>
      <c r="B11" s="66">
        <f>SUM(B3:B10)</f>
        <v>39045</v>
      </c>
      <c r="C11" s="66">
        <f>SUM(C3:C10)</f>
        <v>20770</v>
      </c>
      <c r="D11" s="66">
        <f>SUM(D3:D10)</f>
        <v>57185</v>
      </c>
      <c r="E11" s="66">
        <f>SUM(E3:E10)</f>
        <v>36645</v>
      </c>
      <c r="F11" s="66">
        <f>SUM(F3:F10)</f>
        <v>100</v>
      </c>
      <c r="G11" s="66"/>
    </row>
    <row r="12" spans="1:7" x14ac:dyDescent="0.25">
      <c r="A12" s="63"/>
    </row>
    <row r="13" spans="1:7" ht="15.6" x14ac:dyDescent="0.25">
      <c r="A13" s="74" t="s">
        <v>14</v>
      </c>
      <c r="B13" s="75"/>
      <c r="C13" s="75"/>
      <c r="D13" s="75"/>
      <c r="E13" s="75"/>
      <c r="F13" s="75"/>
      <c r="G13" s="155"/>
    </row>
    <row r="14" spans="1:7" x14ac:dyDescent="0.25">
      <c r="A14" s="63" t="s">
        <v>101</v>
      </c>
      <c r="B14" s="64">
        <v>10000</v>
      </c>
      <c r="C14" s="64">
        <v>0</v>
      </c>
      <c r="D14" s="64">
        <v>4000</v>
      </c>
      <c r="E14" s="64">
        <v>5000</v>
      </c>
      <c r="F14" s="64">
        <f>B14-E14</f>
        <v>5000</v>
      </c>
      <c r="G14" s="62" t="s">
        <v>102</v>
      </c>
    </row>
    <row r="15" spans="1:7" x14ac:dyDescent="0.25">
      <c r="A15" s="63" t="s">
        <v>103</v>
      </c>
      <c r="B15" s="64">
        <v>10000</v>
      </c>
      <c r="D15" s="64">
        <v>10000</v>
      </c>
      <c r="E15" s="64">
        <v>0</v>
      </c>
      <c r="F15" s="64">
        <f t="shared" ref="F15:F16" si="1">B15-E15</f>
        <v>10000</v>
      </c>
      <c r="G15" s="62" t="s">
        <v>104</v>
      </c>
    </row>
    <row r="16" spans="1:7" x14ac:dyDescent="0.25">
      <c r="A16" s="63" t="s">
        <v>97</v>
      </c>
      <c r="B16" s="64">
        <v>2500</v>
      </c>
      <c r="D16" s="64">
        <v>0</v>
      </c>
      <c r="E16" s="64">
        <v>0</v>
      </c>
      <c r="F16" s="64">
        <f t="shared" si="1"/>
        <v>2500</v>
      </c>
      <c r="G16" s="62" t="s">
        <v>105</v>
      </c>
    </row>
    <row r="17" spans="1:7" x14ac:dyDescent="0.25">
      <c r="A17" s="63" t="s">
        <v>106</v>
      </c>
      <c r="B17" s="64">
        <v>0</v>
      </c>
      <c r="C17" s="64">
        <v>0</v>
      </c>
      <c r="D17" s="64">
        <v>0</v>
      </c>
      <c r="E17" s="64">
        <v>200</v>
      </c>
      <c r="F17" s="64">
        <f t="shared" ref="F17:F26" si="2">B17-E17</f>
        <v>-200</v>
      </c>
      <c r="G17" s="80" t="s">
        <v>107</v>
      </c>
    </row>
    <row r="18" spans="1:7" s="62" customFormat="1" x14ac:dyDescent="0.25">
      <c r="A18" s="41" t="s">
        <v>108</v>
      </c>
      <c r="B18" s="62">
        <v>4500</v>
      </c>
      <c r="C18" s="62">
        <v>317</v>
      </c>
      <c r="D18" s="62">
        <v>4500</v>
      </c>
      <c r="E18" s="64">
        <v>3000</v>
      </c>
      <c r="F18" s="64">
        <f t="shared" si="2"/>
        <v>1500</v>
      </c>
      <c r="G18" s="79" t="s">
        <v>109</v>
      </c>
    </row>
    <row r="19" spans="1:7" x14ac:dyDescent="0.25">
      <c r="A19" s="63" t="s">
        <v>110</v>
      </c>
      <c r="B19" s="64">
        <v>20000</v>
      </c>
      <c r="C19" s="64">
        <v>11842</v>
      </c>
      <c r="D19" s="64">
        <v>20000</v>
      </c>
      <c r="E19" s="64">
        <v>21000</v>
      </c>
      <c r="F19" s="64">
        <f t="shared" si="2"/>
        <v>-1000</v>
      </c>
      <c r="G19" s="78" t="s">
        <v>111</v>
      </c>
    </row>
    <row r="20" spans="1:7" s="62" customFormat="1" ht="45.9" customHeight="1" x14ac:dyDescent="0.3">
      <c r="A20" s="41" t="s">
        <v>112</v>
      </c>
      <c r="B20" s="62">
        <v>5000</v>
      </c>
      <c r="C20" s="62">
        <v>5782</v>
      </c>
      <c r="D20" s="62">
        <v>16000</v>
      </c>
      <c r="E20" s="258">
        <v>10000</v>
      </c>
      <c r="F20" s="62">
        <f t="shared" si="2"/>
        <v>-5000</v>
      </c>
      <c r="G20" s="79" t="s">
        <v>113</v>
      </c>
    </row>
    <row r="21" spans="1:7" x14ac:dyDescent="0.25">
      <c r="A21" s="63" t="s">
        <v>114</v>
      </c>
      <c r="B21" s="64">
        <v>12000</v>
      </c>
      <c r="C21" s="64">
        <v>8232</v>
      </c>
      <c r="D21" s="64">
        <v>14500</v>
      </c>
      <c r="E21" s="64">
        <v>12000</v>
      </c>
      <c r="F21" s="64">
        <f t="shared" si="2"/>
        <v>0</v>
      </c>
      <c r="G21" s="78"/>
    </row>
    <row r="22" spans="1:7" x14ac:dyDescent="0.25">
      <c r="A22" s="63" t="s">
        <v>115</v>
      </c>
      <c r="B22" s="64">
        <v>3000</v>
      </c>
      <c r="C22" s="64">
        <v>1318</v>
      </c>
      <c r="D22" s="64">
        <v>3000</v>
      </c>
      <c r="E22" s="64">
        <v>3500</v>
      </c>
      <c r="F22" s="64">
        <f t="shared" si="2"/>
        <v>-500</v>
      </c>
      <c r="G22" s="78"/>
    </row>
    <row r="23" spans="1:7" x14ac:dyDescent="0.25">
      <c r="A23" s="63" t="s">
        <v>116</v>
      </c>
      <c r="B23" s="64">
        <v>0</v>
      </c>
      <c r="C23" s="64">
        <v>0</v>
      </c>
      <c r="D23" s="64">
        <v>0</v>
      </c>
      <c r="E23" s="64">
        <v>0</v>
      </c>
      <c r="F23" s="64">
        <f t="shared" si="2"/>
        <v>0</v>
      </c>
      <c r="G23" s="78" t="s">
        <v>117</v>
      </c>
    </row>
    <row r="24" spans="1:7" x14ac:dyDescent="0.25">
      <c r="A24" s="63" t="s">
        <v>118</v>
      </c>
      <c r="B24" s="64">
        <v>2500</v>
      </c>
      <c r="C24" s="64">
        <v>144</v>
      </c>
      <c r="D24" s="64">
        <v>2500</v>
      </c>
      <c r="E24" s="64">
        <v>600</v>
      </c>
      <c r="F24" s="64">
        <f t="shared" si="2"/>
        <v>1900</v>
      </c>
      <c r="G24" s="78"/>
    </row>
    <row r="25" spans="1:7" x14ac:dyDescent="0.25">
      <c r="A25" s="63" t="s">
        <v>119</v>
      </c>
      <c r="B25" s="64">
        <v>0</v>
      </c>
      <c r="C25" s="64">
        <v>0</v>
      </c>
      <c r="D25" s="64">
        <v>0</v>
      </c>
      <c r="E25" s="64">
        <v>400</v>
      </c>
      <c r="F25" s="64">
        <f t="shared" si="2"/>
        <v>-400</v>
      </c>
      <c r="G25" s="78"/>
    </row>
    <row r="26" spans="1:7" ht="30" x14ac:dyDescent="0.25">
      <c r="A26" s="63" t="s">
        <v>120</v>
      </c>
      <c r="B26" s="64">
        <v>4950</v>
      </c>
      <c r="C26" s="64">
        <v>0</v>
      </c>
      <c r="D26" s="64">
        <v>5050</v>
      </c>
      <c r="E26" s="257">
        <v>12000</v>
      </c>
      <c r="F26" s="64">
        <f t="shared" si="2"/>
        <v>-7050</v>
      </c>
      <c r="G26" s="78" t="s">
        <v>121</v>
      </c>
    </row>
    <row r="27" spans="1:7" ht="15.6" x14ac:dyDescent="0.3">
      <c r="A27" s="65" t="s">
        <v>51</v>
      </c>
      <c r="B27" s="66">
        <f>SUM(B14:B26)</f>
        <v>74450</v>
      </c>
      <c r="C27" s="66">
        <f>SUM(C14:C26)</f>
        <v>27635</v>
      </c>
      <c r="D27" s="66">
        <f>SUM(D14:D26)</f>
        <v>79550</v>
      </c>
      <c r="E27" s="66">
        <f>SUM(E14:E25)</f>
        <v>55700</v>
      </c>
      <c r="F27" s="66">
        <f>SUM(F14:F25)</f>
        <v>13800</v>
      </c>
      <c r="G27" s="67"/>
    </row>
    <row r="28" spans="1:7" x14ac:dyDescent="0.25">
      <c r="A28" s="63"/>
      <c r="B28" s="169"/>
      <c r="C28" s="169"/>
      <c r="D28" s="169"/>
      <c r="E28" s="169"/>
      <c r="F28" s="169"/>
    </row>
    <row r="29" spans="1:7" ht="16.2" thickBot="1" x14ac:dyDescent="0.35">
      <c r="A29" s="65" t="s">
        <v>52</v>
      </c>
      <c r="B29" s="174">
        <f>B11-B27</f>
        <v>-35405</v>
      </c>
      <c r="C29" s="174">
        <f>C11-C27</f>
        <v>-6865</v>
      </c>
      <c r="D29" s="173">
        <f>D11-D27</f>
        <v>-22365</v>
      </c>
      <c r="E29" s="174">
        <f>E11-E27</f>
        <v>-19055</v>
      </c>
      <c r="F29" s="174">
        <f>F11+F27</f>
        <v>13900</v>
      </c>
      <c r="G29" s="66"/>
    </row>
    <row r="30" spans="1:7" ht="15.6" thickTop="1" x14ac:dyDescent="0.25">
      <c r="B30" s="171"/>
      <c r="C30" s="171"/>
      <c r="D30" s="171"/>
      <c r="E30" s="171"/>
      <c r="F30" s="171"/>
    </row>
    <row r="31" spans="1:7" s="73" customFormat="1" ht="15.6" x14ac:dyDescent="0.3">
      <c r="A31" s="158"/>
    </row>
    <row r="32" spans="1:7" s="73" customFormat="1" x14ac:dyDescent="0.25">
      <c r="A32" s="159"/>
      <c r="G32" s="160"/>
    </row>
    <row r="33" spans="1:7" s="73" customFormat="1" x14ac:dyDescent="0.25">
      <c r="A33" s="159"/>
      <c r="G33" s="160"/>
    </row>
    <row r="34" spans="1:7" s="73" customFormat="1" x14ac:dyDescent="0.25">
      <c r="A34" s="159"/>
      <c r="E34" s="161"/>
      <c r="G34" s="160"/>
    </row>
    <row r="35" spans="1:7" s="73" customFormat="1" x14ac:dyDescent="0.25">
      <c r="A35" s="159"/>
      <c r="G35" s="160"/>
    </row>
    <row r="36" spans="1:7" s="73" customFormat="1" x14ac:dyDescent="0.25">
      <c r="A36" s="159"/>
      <c r="G36" s="160"/>
    </row>
    <row r="37" spans="1:7" s="73" customFormat="1" x14ac:dyDescent="0.25">
      <c r="A37" s="159"/>
      <c r="G37" s="160"/>
    </row>
    <row r="38" spans="1:7" s="73" customFormat="1" x14ac:dyDescent="0.25">
      <c r="A38" s="159"/>
      <c r="G38" s="160"/>
    </row>
    <row r="39" spans="1:7" s="73" customFormat="1" x14ac:dyDescent="0.25">
      <c r="A39" s="159"/>
      <c r="G39" s="160"/>
    </row>
    <row r="40" spans="1:7" s="73" customFormat="1" x14ac:dyDescent="0.25">
      <c r="A40" s="159"/>
      <c r="G40" s="160"/>
    </row>
    <row r="41" spans="1:7" s="73" customFormat="1" x14ac:dyDescent="0.25"/>
    <row r="42" spans="1:7" s="162" customFormat="1" ht="15.6" x14ac:dyDescent="0.3">
      <c r="A42" s="73"/>
      <c r="B42" s="73"/>
      <c r="C42" s="73"/>
      <c r="D42" s="73"/>
      <c r="E42" s="73"/>
      <c r="F42" s="73"/>
      <c r="G42" s="73"/>
    </row>
    <row r="43" spans="1:7" s="73" customFormat="1" ht="15" customHeight="1" x14ac:dyDescent="0.3">
      <c r="A43" s="158"/>
      <c r="B43" s="162"/>
      <c r="C43" s="162"/>
      <c r="D43" s="162"/>
      <c r="E43" s="162"/>
      <c r="F43" s="162"/>
      <c r="G43" s="162"/>
    </row>
  </sheetData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sheetPr>
    <tabColor theme="7" tint="0.59999389629810485"/>
    <pageSetUpPr fitToPage="1"/>
  </sheetPr>
  <dimension ref="A1:J18"/>
  <sheetViews>
    <sheetView zoomScale="175" zoomScaleNormal="175" workbookViewId="0">
      <pane xSplit="1" ySplit="2" topLeftCell="B3" activePane="bottomRight" state="frozen"/>
      <selection pane="topRight"/>
      <selection pane="bottomLeft"/>
      <selection pane="bottomRight" activeCell="E2" sqref="E2"/>
    </sheetView>
  </sheetViews>
  <sheetFormatPr defaultColWidth="8.88671875" defaultRowHeight="15" customHeight="1" x14ac:dyDescent="0.25"/>
  <cols>
    <col min="1" max="1" width="41.44140625" style="121" bestFit="1" customWidth="1"/>
    <col min="2" max="2" width="14" style="132" customWidth="1"/>
    <col min="3" max="4" width="13.88671875" style="132" customWidth="1"/>
    <col min="5" max="6" width="13.88671875" style="121" customWidth="1"/>
    <col min="7" max="7" width="31.6640625" style="121" customWidth="1"/>
    <col min="8" max="8" width="8.88671875" style="121"/>
    <col min="9" max="9" width="9" style="121" bestFit="1" customWidth="1"/>
    <col min="10" max="16384" width="8.88671875" style="121"/>
  </cols>
  <sheetData>
    <row r="1" spans="1:10" ht="15.6" x14ac:dyDescent="0.3">
      <c r="A1" s="118"/>
      <c r="B1" s="119"/>
      <c r="C1" s="119"/>
      <c r="D1" s="119"/>
      <c r="E1" s="119"/>
      <c r="F1" s="119"/>
      <c r="G1" s="120"/>
    </row>
    <row r="2" spans="1:10" s="124" customFormat="1" ht="51.9" customHeight="1" x14ac:dyDescent="0.3">
      <c r="A2" s="242" t="s">
        <v>122</v>
      </c>
      <c r="B2" s="243" t="s">
        <v>123</v>
      </c>
      <c r="C2" s="181" t="s">
        <v>124</v>
      </c>
      <c r="D2" s="182" t="s">
        <v>56</v>
      </c>
      <c r="E2" s="260" t="s">
        <v>4</v>
      </c>
      <c r="F2" s="122" t="s">
        <v>57</v>
      </c>
      <c r="G2" s="123" t="s">
        <v>6</v>
      </c>
    </row>
    <row r="3" spans="1:10" ht="15.6" x14ac:dyDescent="0.3">
      <c r="A3" s="9" t="s">
        <v>125</v>
      </c>
      <c r="B3" s="125"/>
      <c r="C3" s="125"/>
      <c r="D3" s="125"/>
      <c r="E3" s="126"/>
      <c r="F3" s="126"/>
      <c r="G3" s="127"/>
    </row>
    <row r="4" spans="1:10" x14ac:dyDescent="0.25">
      <c r="A4" s="10" t="s">
        <v>126</v>
      </c>
      <c r="B4" s="128">
        <v>1500</v>
      </c>
      <c r="C4" s="128">
        <v>1500</v>
      </c>
      <c r="D4" s="128">
        <f>C4</f>
        <v>1500</v>
      </c>
      <c r="E4" s="129">
        <v>1500</v>
      </c>
      <c r="F4" s="129">
        <f t="shared" ref="F4:F14" si="0">B4-E4</f>
        <v>0</v>
      </c>
      <c r="G4" s="5"/>
    </row>
    <row r="5" spans="1:10" s="132" customFormat="1" x14ac:dyDescent="0.25">
      <c r="A5" s="130" t="s">
        <v>127</v>
      </c>
      <c r="B5" s="128">
        <v>1000</v>
      </c>
      <c r="C5" s="128">
        <v>1000</v>
      </c>
      <c r="D5" s="128">
        <v>1000</v>
      </c>
      <c r="E5" s="129">
        <v>1000</v>
      </c>
      <c r="F5" s="129">
        <f t="shared" si="0"/>
        <v>0</v>
      </c>
      <c r="G5" s="131"/>
      <c r="H5" s="121"/>
      <c r="I5" s="121"/>
    </row>
    <row r="6" spans="1:10" x14ac:dyDescent="0.25">
      <c r="A6" s="10" t="s">
        <v>128</v>
      </c>
      <c r="B6" s="128">
        <v>2250</v>
      </c>
      <c r="C6" s="128">
        <v>1142</v>
      </c>
      <c r="D6" s="128">
        <v>2250</v>
      </c>
      <c r="E6" s="129">
        <v>2250</v>
      </c>
      <c r="F6" s="129">
        <f t="shared" si="0"/>
        <v>0</v>
      </c>
      <c r="G6" s="5" t="s">
        <v>129</v>
      </c>
    </row>
    <row r="7" spans="1:10" x14ac:dyDescent="0.25">
      <c r="A7" s="10" t="s">
        <v>130</v>
      </c>
      <c r="B7" s="128">
        <v>200</v>
      </c>
      <c r="C7" s="128">
        <v>0</v>
      </c>
      <c r="D7" s="128">
        <v>200</v>
      </c>
      <c r="E7" s="129">
        <v>450</v>
      </c>
      <c r="F7" s="129">
        <f t="shared" si="0"/>
        <v>-250</v>
      </c>
      <c r="G7" s="5"/>
    </row>
    <row r="8" spans="1:10" x14ac:dyDescent="0.25">
      <c r="A8" s="10" t="s">
        <v>131</v>
      </c>
      <c r="B8" s="128">
        <v>3500</v>
      </c>
      <c r="C8" s="128">
        <v>1738</v>
      </c>
      <c r="D8" s="254">
        <v>4643</v>
      </c>
      <c r="E8" s="192">
        <v>5000</v>
      </c>
      <c r="F8" s="129">
        <f t="shared" si="0"/>
        <v>-1500</v>
      </c>
      <c r="G8" s="5"/>
    </row>
    <row r="9" spans="1:10" ht="15.6" x14ac:dyDescent="0.3">
      <c r="A9" s="11" t="s">
        <v>132</v>
      </c>
      <c r="B9" s="128">
        <v>4500</v>
      </c>
      <c r="C9" s="128">
        <v>1683</v>
      </c>
      <c r="D9" s="128">
        <v>5183</v>
      </c>
      <c r="E9" s="113">
        <v>5000</v>
      </c>
      <c r="F9" s="191">
        <f t="shared" si="0"/>
        <v>-500</v>
      </c>
      <c r="G9" s="5"/>
      <c r="J9"/>
    </row>
    <row r="10" spans="1:10" ht="24" customHeight="1" x14ac:dyDescent="0.25">
      <c r="A10" s="176" t="s">
        <v>133</v>
      </c>
      <c r="B10" s="177">
        <v>1000</v>
      </c>
      <c r="C10" s="177">
        <v>1971</v>
      </c>
      <c r="D10" s="177">
        <v>1971</v>
      </c>
      <c r="E10" s="193">
        <v>1000</v>
      </c>
      <c r="F10" s="178">
        <f t="shared" si="0"/>
        <v>0</v>
      </c>
      <c r="G10" s="156"/>
    </row>
    <row r="11" spans="1:10" s="6" customFormat="1" ht="15.9" customHeight="1" x14ac:dyDescent="0.25">
      <c r="A11" s="11" t="s">
        <v>134</v>
      </c>
      <c r="B11" s="133">
        <v>5000</v>
      </c>
      <c r="C11" s="133">
        <v>5000</v>
      </c>
      <c r="D11" s="133">
        <v>1910</v>
      </c>
      <c r="E11" s="250">
        <v>1000</v>
      </c>
      <c r="F11" s="250">
        <f t="shared" si="0"/>
        <v>4000</v>
      </c>
      <c r="G11" s="251" t="s">
        <v>135</v>
      </c>
    </row>
    <row r="12" spans="1:10" ht="30" x14ac:dyDescent="0.25">
      <c r="A12" s="11" t="s">
        <v>136</v>
      </c>
      <c r="B12" s="128">
        <v>500</v>
      </c>
      <c r="C12" s="128">
        <v>31</v>
      </c>
      <c r="D12" s="128">
        <v>500</v>
      </c>
      <c r="E12" s="129">
        <v>300</v>
      </c>
      <c r="F12" s="129">
        <f t="shared" si="0"/>
        <v>200</v>
      </c>
      <c r="G12" s="5" t="s">
        <v>137</v>
      </c>
    </row>
    <row r="13" spans="1:10" s="180" customFormat="1" ht="30" x14ac:dyDescent="0.3">
      <c r="A13" s="176" t="s">
        <v>138</v>
      </c>
      <c r="B13" s="177">
        <v>500</v>
      </c>
      <c r="C13" s="240">
        <v>85</v>
      </c>
      <c r="D13" s="240">
        <v>170</v>
      </c>
      <c r="E13" s="178">
        <v>300</v>
      </c>
      <c r="F13" s="178">
        <f t="shared" si="0"/>
        <v>200</v>
      </c>
      <c r="G13" s="179" t="s">
        <v>139</v>
      </c>
    </row>
    <row r="14" spans="1:10" s="180" customFormat="1" x14ac:dyDescent="0.3">
      <c r="A14" s="239" t="s">
        <v>140</v>
      </c>
      <c r="B14" s="240">
        <v>0</v>
      </c>
      <c r="C14" s="160">
        <v>115</v>
      </c>
      <c r="D14" s="253">
        <v>238</v>
      </c>
      <c r="E14" s="241">
        <v>0</v>
      </c>
      <c r="F14" s="241">
        <f t="shared" si="0"/>
        <v>0</v>
      </c>
      <c r="G14" s="179"/>
    </row>
    <row r="15" spans="1:10" ht="16.2" thickBot="1" x14ac:dyDescent="0.35">
      <c r="A15" s="8" t="s">
        <v>88</v>
      </c>
      <c r="B15" s="175">
        <f>SUM(B4:B14)</f>
        <v>19950</v>
      </c>
      <c r="C15" s="252">
        <f>SUM(C4:C14)</f>
        <v>14265</v>
      </c>
      <c r="D15" s="252">
        <f>SUM(D4:D14)</f>
        <v>19565</v>
      </c>
      <c r="E15" s="175">
        <f t="shared" ref="E15:F15" si="1">SUM(E4:E14)</f>
        <v>17800</v>
      </c>
      <c r="F15" s="175">
        <f t="shared" si="1"/>
        <v>2150</v>
      </c>
      <c r="G15" s="134"/>
    </row>
    <row r="16" spans="1:10" ht="15.6" thickTop="1" x14ac:dyDescent="0.25">
      <c r="A16" s="6"/>
      <c r="G16" s="135"/>
    </row>
    <row r="17" spans="1:6" s="196" customFormat="1" ht="15" customHeight="1" thickBot="1" x14ac:dyDescent="0.35">
      <c r="A17" s="236" t="s">
        <v>141</v>
      </c>
      <c r="B17" s="210">
        <f>0-B15</f>
        <v>-19950</v>
      </c>
      <c r="C17" s="210">
        <f t="shared" ref="C17:F17" si="2">0-C15</f>
        <v>-14265</v>
      </c>
      <c r="D17" s="210">
        <f t="shared" si="2"/>
        <v>-19565</v>
      </c>
      <c r="E17" s="210">
        <f t="shared" si="2"/>
        <v>-17800</v>
      </c>
      <c r="F17" s="210">
        <f t="shared" si="2"/>
        <v>-2150</v>
      </c>
    </row>
    <row r="18" spans="1:6" ht="15" customHeight="1" thickTop="1" x14ac:dyDescent="0.25"/>
  </sheetData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sheetPr>
    <tabColor theme="2" tint="-0.249977111117893"/>
    <pageSetUpPr fitToPage="1"/>
  </sheetPr>
  <dimension ref="A1:G33"/>
  <sheetViews>
    <sheetView zoomScale="154" zoomScaleNormal="154" workbookViewId="0">
      <pane xSplit="1" ySplit="2" topLeftCell="B3" activePane="bottomRight" state="frozen"/>
      <selection pane="topRight"/>
      <selection pane="bottomLeft"/>
      <selection pane="bottomRight" activeCell="E2" sqref="E2"/>
    </sheetView>
  </sheetViews>
  <sheetFormatPr defaultColWidth="8.88671875" defaultRowHeight="15" customHeight="1" x14ac:dyDescent="0.25"/>
  <cols>
    <col min="1" max="1" width="51.6640625" style="64" bestFit="1" customWidth="1"/>
    <col min="2" max="2" width="17.33203125" style="63" customWidth="1"/>
    <col min="3" max="4" width="15.44140625" style="63" customWidth="1"/>
    <col min="5" max="6" width="14.6640625" style="63" customWidth="1"/>
    <col min="7" max="7" width="44.88671875" style="64" customWidth="1"/>
    <col min="8" max="16384" width="8.88671875" style="64"/>
  </cols>
  <sheetData>
    <row r="1" spans="1:7" s="73" customFormat="1" ht="15" customHeight="1" x14ac:dyDescent="0.3">
      <c r="A1" s="136"/>
      <c r="B1" s="81" t="s">
        <v>13</v>
      </c>
      <c r="C1" s="81"/>
      <c r="D1" s="81"/>
      <c r="E1" s="81"/>
      <c r="F1" s="81"/>
      <c r="G1" s="137" t="s">
        <v>13</v>
      </c>
    </row>
    <row r="2" spans="1:7" s="139" customFormat="1" ht="46.8" x14ac:dyDescent="0.3">
      <c r="A2" s="138" t="s">
        <v>142</v>
      </c>
      <c r="B2" s="100" t="s">
        <v>143</v>
      </c>
      <c r="C2" s="100" t="s">
        <v>55</v>
      </c>
      <c r="D2" s="101" t="s">
        <v>56</v>
      </c>
      <c r="E2" s="260" t="s">
        <v>4</v>
      </c>
      <c r="F2" s="101" t="s">
        <v>57</v>
      </c>
      <c r="G2" s="138" t="s">
        <v>6</v>
      </c>
    </row>
    <row r="3" spans="1:7" s="142" customFormat="1" ht="15.6" x14ac:dyDescent="0.3">
      <c r="A3" s="85" t="s">
        <v>144</v>
      </c>
      <c r="B3" s="140"/>
      <c r="C3" s="140"/>
      <c r="D3" s="140"/>
      <c r="E3" s="140"/>
      <c r="F3" s="140"/>
      <c r="G3" s="141"/>
    </row>
    <row r="4" spans="1:7" x14ac:dyDescent="0.25">
      <c r="A4" s="82" t="s">
        <v>145</v>
      </c>
      <c r="B4" s="82">
        <v>0</v>
      </c>
      <c r="C4" s="82">
        <v>0</v>
      </c>
      <c r="D4" s="82">
        <v>0</v>
      </c>
      <c r="E4" s="82">
        <v>0</v>
      </c>
      <c r="F4" s="82">
        <f>E4-B4</f>
        <v>0</v>
      </c>
      <c r="G4" s="83"/>
    </row>
    <row r="5" spans="1:7" x14ac:dyDescent="0.25">
      <c r="A5" s="82" t="s">
        <v>146</v>
      </c>
      <c r="B5" s="82">
        <v>10400</v>
      </c>
      <c r="C5" s="82">
        <v>650</v>
      </c>
      <c r="D5" s="82">
        <v>2350</v>
      </c>
      <c r="E5" s="82">
        <v>2350</v>
      </c>
      <c r="F5" s="183">
        <f>E5-B5</f>
        <v>-8050</v>
      </c>
      <c r="G5" s="83" t="s">
        <v>147</v>
      </c>
    </row>
    <row r="6" spans="1:7" x14ac:dyDescent="0.25">
      <c r="A6" s="82" t="s">
        <v>148</v>
      </c>
      <c r="B6" s="82">
        <v>700</v>
      </c>
      <c r="C6" s="82">
        <v>400</v>
      </c>
      <c r="D6" s="82">
        <v>400</v>
      </c>
      <c r="E6" s="82">
        <v>0</v>
      </c>
      <c r="F6" s="183">
        <f>E6-B6</f>
        <v>-700</v>
      </c>
      <c r="G6" s="83" t="s">
        <v>149</v>
      </c>
    </row>
    <row r="7" spans="1:7" x14ac:dyDescent="0.25">
      <c r="A7" s="84" t="s">
        <v>150</v>
      </c>
      <c r="B7" s="82">
        <v>800</v>
      </c>
      <c r="C7" s="82">
        <v>1450</v>
      </c>
      <c r="D7" s="82">
        <v>1450</v>
      </c>
      <c r="E7" s="82">
        <v>1460</v>
      </c>
      <c r="F7" s="183">
        <f>E7-B7</f>
        <v>660</v>
      </c>
      <c r="G7" s="83" t="s">
        <v>147</v>
      </c>
    </row>
    <row r="8" spans="1:7" ht="15.6" x14ac:dyDescent="0.3">
      <c r="A8" s="85" t="s">
        <v>151</v>
      </c>
      <c r="B8" s="85">
        <f>SUM(B4:B7)</f>
        <v>11900</v>
      </c>
      <c r="C8" s="85">
        <f>SUM(C4:C7)</f>
        <v>2500</v>
      </c>
      <c r="D8" s="85">
        <f>SUM(D4:D7)</f>
        <v>4200</v>
      </c>
      <c r="E8" s="85">
        <f>SUM(E4:E7)</f>
        <v>3810</v>
      </c>
      <c r="F8" s="85">
        <f>SUM(F4:F7)</f>
        <v>-8090</v>
      </c>
      <c r="G8" s="86" t="s">
        <v>13</v>
      </c>
    </row>
    <row r="9" spans="1:7" ht="15.6" x14ac:dyDescent="0.3">
      <c r="A9" s="87"/>
      <c r="B9" s="87"/>
      <c r="C9" s="87"/>
      <c r="D9" s="87"/>
      <c r="E9" s="87"/>
      <c r="F9" s="87"/>
      <c r="G9" s="83"/>
    </row>
    <row r="10" spans="1:7" ht="15.6" x14ac:dyDescent="0.3">
      <c r="A10" s="85" t="s">
        <v>125</v>
      </c>
      <c r="B10" s="94" t="s">
        <v>13</v>
      </c>
      <c r="C10" s="94"/>
      <c r="D10" s="94"/>
      <c r="E10" s="94"/>
      <c r="F10" s="94"/>
      <c r="G10" s="147" t="s">
        <v>13</v>
      </c>
    </row>
    <row r="11" spans="1:7" ht="15.6" x14ac:dyDescent="0.3">
      <c r="A11" s="70" t="s">
        <v>152</v>
      </c>
      <c r="B11" s="88" t="s">
        <v>13</v>
      </c>
      <c r="C11" s="88"/>
      <c r="D11" s="88"/>
      <c r="E11" s="88"/>
      <c r="F11" s="88"/>
      <c r="G11" s="89" t="s">
        <v>13</v>
      </c>
    </row>
    <row r="12" spans="1:7" s="62" customFormat="1" ht="35.25" customHeight="1" x14ac:dyDescent="0.3">
      <c r="A12" s="167" t="s">
        <v>153</v>
      </c>
      <c r="B12" s="167">
        <v>1000</v>
      </c>
      <c r="C12" s="167">
        <v>1750</v>
      </c>
      <c r="D12" s="167">
        <v>2250</v>
      </c>
      <c r="E12" s="167">
        <v>2250</v>
      </c>
      <c r="F12" s="183">
        <f>B12-E12</f>
        <v>-1250</v>
      </c>
      <c r="G12" s="194" t="s">
        <v>154</v>
      </c>
    </row>
    <row r="13" spans="1:7" s="107" customFormat="1" x14ac:dyDescent="0.25">
      <c r="A13" s="63" t="s">
        <v>155</v>
      </c>
      <c r="B13" s="63">
        <v>0</v>
      </c>
      <c r="C13" s="63">
        <v>1875</v>
      </c>
      <c r="D13" s="63">
        <f>C13</f>
        <v>1875</v>
      </c>
      <c r="E13" s="63">
        <v>2000</v>
      </c>
      <c r="F13" s="84">
        <f t="shared" ref="F13:F20" si="0">B13-E13</f>
        <v>-2000</v>
      </c>
      <c r="G13" s="152"/>
    </row>
    <row r="14" spans="1:7" x14ac:dyDescent="0.25">
      <c r="A14" s="82" t="s">
        <v>156</v>
      </c>
      <c r="B14" s="82">
        <v>10000</v>
      </c>
      <c r="C14" s="82">
        <v>0</v>
      </c>
      <c r="D14" s="82">
        <v>10000</v>
      </c>
      <c r="E14" s="82">
        <v>10000</v>
      </c>
      <c r="F14" s="84">
        <f t="shared" si="0"/>
        <v>0</v>
      </c>
      <c r="G14" s="90"/>
    </row>
    <row r="15" spans="1:7" x14ac:dyDescent="0.25">
      <c r="A15" s="82" t="s">
        <v>157</v>
      </c>
      <c r="B15" s="82">
        <v>550</v>
      </c>
      <c r="C15" s="82">
        <v>0</v>
      </c>
      <c r="D15" s="82">
        <v>1575</v>
      </c>
      <c r="E15" s="82">
        <v>1750</v>
      </c>
      <c r="F15" s="84">
        <f t="shared" si="0"/>
        <v>-1200</v>
      </c>
      <c r="G15" s="90"/>
    </row>
    <row r="16" spans="1:7" ht="15" customHeight="1" x14ac:dyDescent="0.25">
      <c r="A16" s="82" t="s">
        <v>148</v>
      </c>
      <c r="B16" s="82">
        <v>300</v>
      </c>
      <c r="C16" s="82">
        <v>0</v>
      </c>
      <c r="D16" s="82">
        <v>26</v>
      </c>
      <c r="E16" s="82">
        <v>0</v>
      </c>
      <c r="F16" s="84">
        <v>0</v>
      </c>
      <c r="G16" s="83" t="s">
        <v>149</v>
      </c>
    </row>
    <row r="17" spans="1:7" ht="15" customHeight="1" x14ac:dyDescent="0.25">
      <c r="A17" s="82" t="s">
        <v>158</v>
      </c>
      <c r="B17" s="82">
        <v>8240</v>
      </c>
      <c r="C17" s="82">
        <v>0</v>
      </c>
      <c r="D17" s="82">
        <v>2250</v>
      </c>
      <c r="E17" s="82">
        <v>2250</v>
      </c>
      <c r="F17" s="84">
        <f t="shared" si="0"/>
        <v>5990</v>
      </c>
      <c r="G17" s="83" t="s">
        <v>159</v>
      </c>
    </row>
    <row r="18" spans="1:7" ht="15" customHeight="1" x14ac:dyDescent="0.25">
      <c r="A18" s="82" t="s">
        <v>160</v>
      </c>
      <c r="B18" s="82">
        <v>2800</v>
      </c>
      <c r="C18" s="82">
        <v>6131</v>
      </c>
      <c r="D18" s="82">
        <f>C18</f>
        <v>6131</v>
      </c>
      <c r="E18" s="82">
        <f>D18</f>
        <v>6131</v>
      </c>
      <c r="F18" s="84">
        <f t="shared" si="0"/>
        <v>-3331</v>
      </c>
      <c r="G18" s="90" t="s">
        <v>161</v>
      </c>
    </row>
    <row r="19" spans="1:7" ht="15" customHeight="1" x14ac:dyDescent="0.25">
      <c r="A19" s="82" t="s">
        <v>162</v>
      </c>
      <c r="B19" s="82">
        <v>0</v>
      </c>
      <c r="C19" s="82">
        <v>0</v>
      </c>
      <c r="D19" s="82">
        <v>0</v>
      </c>
      <c r="E19" s="82">
        <v>1000</v>
      </c>
      <c r="F19" s="84">
        <f>B19-E19</f>
        <v>-1000</v>
      </c>
      <c r="G19" s="90"/>
    </row>
    <row r="20" spans="1:7" ht="15" customHeight="1" x14ac:dyDescent="0.25">
      <c r="A20" s="82" t="s">
        <v>163</v>
      </c>
      <c r="B20" s="82">
        <v>7500</v>
      </c>
      <c r="C20" s="82">
        <v>0</v>
      </c>
      <c r="D20" s="82">
        <v>3500</v>
      </c>
      <c r="E20" s="82">
        <v>2500</v>
      </c>
      <c r="F20" s="84">
        <f t="shared" si="0"/>
        <v>5000</v>
      </c>
      <c r="G20" s="90" t="s">
        <v>164</v>
      </c>
    </row>
    <row r="21" spans="1:7" ht="17.100000000000001" customHeight="1" x14ac:dyDescent="0.3">
      <c r="A21" s="65" t="s">
        <v>165</v>
      </c>
      <c r="B21" s="65">
        <f>SUM(B12:B20)</f>
        <v>30390</v>
      </c>
      <c r="C21" s="65">
        <f>SUM(C12:C20)</f>
        <v>9756</v>
      </c>
      <c r="D21" s="65">
        <f>SUM(D12:D20)</f>
        <v>27607</v>
      </c>
      <c r="E21" s="65">
        <f>SUM(E12:E20)</f>
        <v>27881</v>
      </c>
      <c r="F21" s="65">
        <f>SUM(F12:F20)</f>
        <v>2209</v>
      </c>
      <c r="G21" s="91"/>
    </row>
    <row r="22" spans="1:7" s="73" customFormat="1" ht="15" customHeight="1" x14ac:dyDescent="0.3">
      <c r="A22" s="92" t="s">
        <v>13</v>
      </c>
      <c r="B22" s="92" t="s">
        <v>13</v>
      </c>
      <c r="C22" s="92"/>
      <c r="D22" s="92"/>
      <c r="E22" s="92"/>
      <c r="F22" s="92"/>
      <c r="G22" s="93" t="s">
        <v>13</v>
      </c>
    </row>
    <row r="23" spans="1:7" ht="15" customHeight="1" x14ac:dyDescent="0.25">
      <c r="A23" s="94" t="s">
        <v>166</v>
      </c>
      <c r="B23" s="82"/>
      <c r="C23" s="82"/>
      <c r="D23" s="82"/>
      <c r="E23" s="84"/>
      <c r="F23" s="84"/>
      <c r="G23" s="90"/>
    </row>
    <row r="24" spans="1:7" ht="52.5" customHeight="1" x14ac:dyDescent="0.25">
      <c r="A24" s="154" t="s">
        <v>167</v>
      </c>
      <c r="B24" s="82">
        <v>2500</v>
      </c>
      <c r="C24" s="82">
        <v>2992</v>
      </c>
      <c r="D24" s="82">
        <f>C24</f>
        <v>2992</v>
      </c>
      <c r="E24" s="84">
        <v>3000</v>
      </c>
      <c r="F24" s="84">
        <f t="shared" ref="F24:F27" si="1">B24-E24</f>
        <v>-500</v>
      </c>
      <c r="G24" s="90" t="s">
        <v>168</v>
      </c>
    </row>
    <row r="25" spans="1:7" ht="15.9" customHeight="1" x14ac:dyDescent="0.25">
      <c r="A25" s="195" t="s">
        <v>169</v>
      </c>
      <c r="B25" s="82">
        <v>1000</v>
      </c>
      <c r="C25" s="82">
        <v>1595</v>
      </c>
      <c r="D25" s="82">
        <v>2000</v>
      </c>
      <c r="E25" s="256">
        <v>5000</v>
      </c>
      <c r="F25" s="84">
        <f t="shared" si="1"/>
        <v>-4000</v>
      </c>
      <c r="G25" s="90" t="s">
        <v>170</v>
      </c>
    </row>
    <row r="26" spans="1:7" ht="15" customHeight="1" x14ac:dyDescent="0.25">
      <c r="A26" s="83" t="s">
        <v>171</v>
      </c>
      <c r="B26" s="82">
        <v>150</v>
      </c>
      <c r="C26" s="82">
        <v>0</v>
      </c>
      <c r="D26" s="82">
        <v>150</v>
      </c>
      <c r="E26" s="84">
        <v>150</v>
      </c>
      <c r="F26" s="84">
        <f t="shared" si="1"/>
        <v>0</v>
      </c>
      <c r="G26" s="90" t="s">
        <v>13</v>
      </c>
    </row>
    <row r="27" spans="1:7" ht="15" customHeight="1" x14ac:dyDescent="0.25">
      <c r="A27" s="83" t="s">
        <v>172</v>
      </c>
      <c r="B27" s="82">
        <v>500</v>
      </c>
      <c r="C27" s="82">
        <v>55</v>
      </c>
      <c r="D27" s="82">
        <v>111</v>
      </c>
      <c r="E27" s="84">
        <v>0</v>
      </c>
      <c r="F27" s="84">
        <f t="shared" si="1"/>
        <v>500</v>
      </c>
      <c r="G27" s="90" t="s">
        <v>173</v>
      </c>
    </row>
    <row r="28" spans="1:7" s="73" customFormat="1" ht="15" customHeight="1" x14ac:dyDescent="0.3">
      <c r="A28" s="95" t="s">
        <v>174</v>
      </c>
      <c r="B28" s="96">
        <f>SUM(B23:B27)</f>
        <v>4150</v>
      </c>
      <c r="C28" s="96">
        <f t="shared" ref="C28:F28" si="2">SUM(C23:C27)</f>
        <v>4642</v>
      </c>
      <c r="D28" s="96">
        <f>SUM(D23:D27)</f>
        <v>5253</v>
      </c>
      <c r="E28" s="96">
        <f t="shared" si="2"/>
        <v>8150</v>
      </c>
      <c r="F28" s="96">
        <f t="shared" si="2"/>
        <v>-4000</v>
      </c>
      <c r="G28" s="93" t="s">
        <v>13</v>
      </c>
    </row>
    <row r="29" spans="1:7" s="73" customFormat="1" ht="15" customHeight="1" x14ac:dyDescent="0.3">
      <c r="A29" s="92" t="s">
        <v>13</v>
      </c>
      <c r="B29" s="92" t="s">
        <v>13</v>
      </c>
      <c r="C29" s="92"/>
      <c r="D29" s="92"/>
      <c r="E29" s="92"/>
      <c r="F29" s="92"/>
      <c r="G29" s="93" t="s">
        <v>13</v>
      </c>
    </row>
    <row r="30" spans="1:7" ht="17.100000000000001" customHeight="1" x14ac:dyDescent="0.3">
      <c r="A30" s="96" t="s">
        <v>88</v>
      </c>
      <c r="B30" s="96">
        <f>B21+B28</f>
        <v>34540</v>
      </c>
      <c r="C30" s="96">
        <f t="shared" ref="C30:F30" si="3">C21+C28</f>
        <v>14398</v>
      </c>
      <c r="D30" s="96">
        <f>D21+D28</f>
        <v>32860</v>
      </c>
      <c r="E30" s="96">
        <f t="shared" si="3"/>
        <v>36031</v>
      </c>
      <c r="F30" s="96">
        <f t="shared" si="3"/>
        <v>-1791</v>
      </c>
      <c r="G30" s="86" t="s">
        <v>13</v>
      </c>
    </row>
    <row r="31" spans="1:7" ht="15" customHeight="1" x14ac:dyDescent="0.25">
      <c r="A31" s="143"/>
      <c r="B31" s="82"/>
      <c r="C31" s="82"/>
      <c r="D31" s="82"/>
      <c r="E31" s="82"/>
      <c r="F31" s="82"/>
      <c r="G31" s="143"/>
    </row>
    <row r="32" spans="1:7" ht="20.100000000000001" customHeight="1" thickBot="1" x14ac:dyDescent="0.35">
      <c r="A32" s="65" t="s">
        <v>52</v>
      </c>
      <c r="B32" s="185">
        <f>B8-B30</f>
        <v>-22640</v>
      </c>
      <c r="C32" s="185">
        <f t="shared" ref="C32:F32" si="4">C8-C30</f>
        <v>-11898</v>
      </c>
      <c r="D32" s="185">
        <f>D8-D30</f>
        <v>-28660</v>
      </c>
      <c r="E32" s="185">
        <f t="shared" si="4"/>
        <v>-32221</v>
      </c>
      <c r="F32" s="185">
        <f t="shared" si="4"/>
        <v>-6299</v>
      </c>
      <c r="G32" s="66"/>
    </row>
    <row r="33" spans="2:6" ht="15" customHeight="1" thickTop="1" x14ac:dyDescent="0.25">
      <c r="B33" s="184"/>
      <c r="C33" s="184"/>
      <c r="D33" s="184"/>
      <c r="E33" s="184"/>
      <c r="F33" s="184"/>
    </row>
  </sheetData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FBF9-78E9-4E27-BDE6-9E3D55D38E34}">
  <sheetPr>
    <tabColor rgb="FFFFC000"/>
    <pageSetUpPr fitToPage="1"/>
  </sheetPr>
  <dimension ref="A1:J7"/>
  <sheetViews>
    <sheetView zoomScale="144" workbookViewId="0">
      <selection activeCell="H1" sqref="H1"/>
    </sheetView>
  </sheetViews>
  <sheetFormatPr defaultColWidth="8.88671875" defaultRowHeight="15" x14ac:dyDescent="0.25"/>
  <cols>
    <col min="1" max="1" width="35.33203125" style="144" customWidth="1"/>
    <col min="2" max="3" width="14.44140625" style="144" hidden="1" customWidth="1"/>
    <col min="4" max="4" width="14.6640625" style="144" hidden="1" customWidth="1"/>
    <col min="5" max="5" width="12" style="144" customWidth="1"/>
    <col min="6" max="6" width="13.44140625" style="144" customWidth="1"/>
    <col min="7" max="8" width="11.44140625" style="144" customWidth="1"/>
    <col min="9" max="9" width="10.88671875" style="144" customWidth="1"/>
    <col min="10" max="10" width="32.44140625" style="144" bestFit="1" customWidth="1"/>
    <col min="11" max="16384" width="8.88671875" style="144"/>
  </cols>
  <sheetData>
    <row r="1" spans="1:10" ht="62.4" x14ac:dyDescent="0.3">
      <c r="A1" s="211" t="s">
        <v>175</v>
      </c>
      <c r="B1" s="212" t="s">
        <v>176</v>
      </c>
      <c r="C1" s="212" t="s">
        <v>177</v>
      </c>
      <c r="D1" s="213" t="s">
        <v>178</v>
      </c>
      <c r="E1" s="213" t="s">
        <v>143</v>
      </c>
      <c r="F1" s="213" t="s">
        <v>55</v>
      </c>
      <c r="G1" s="213" t="s">
        <v>56</v>
      </c>
      <c r="H1" s="260" t="s">
        <v>4</v>
      </c>
      <c r="I1" s="214" t="s">
        <v>57</v>
      </c>
      <c r="J1" s="197" t="s">
        <v>6</v>
      </c>
    </row>
    <row r="2" spans="1:10" s="145" customFormat="1" ht="15.6" x14ac:dyDescent="0.3">
      <c r="A2" s="198" t="s">
        <v>14</v>
      </c>
      <c r="B2" s="97"/>
      <c r="C2" s="97"/>
      <c r="D2" s="98"/>
      <c r="E2" s="99"/>
      <c r="F2" s="99"/>
      <c r="G2" s="99"/>
      <c r="H2" s="99"/>
      <c r="I2" s="99"/>
      <c r="J2" s="199"/>
    </row>
    <row r="3" spans="1:10" x14ac:dyDescent="0.25">
      <c r="A3" s="200" t="s">
        <v>179</v>
      </c>
      <c r="B3" s="113">
        <v>5000</v>
      </c>
      <c r="C3" s="113">
        <v>0</v>
      </c>
      <c r="D3" s="113">
        <f>B3-C3</f>
        <v>5000</v>
      </c>
      <c r="E3" s="113">
        <v>5000</v>
      </c>
      <c r="F3" s="113">
        <v>1221</v>
      </c>
      <c r="G3" s="113">
        <v>5000</v>
      </c>
      <c r="H3" s="113">
        <v>5000</v>
      </c>
      <c r="I3" s="113">
        <f>E3-H3</f>
        <v>0</v>
      </c>
      <c r="J3" s="201"/>
    </row>
    <row r="4" spans="1:10" ht="15.6" x14ac:dyDescent="0.3">
      <c r="A4" s="202" t="s">
        <v>180</v>
      </c>
      <c r="B4" s="114">
        <f>SUM(B3)</f>
        <v>5000</v>
      </c>
      <c r="C4" s="114">
        <f t="shared" ref="C4:E4" si="0">SUM(C3)</f>
        <v>0</v>
      </c>
      <c r="D4" s="114">
        <f t="shared" si="0"/>
        <v>5000</v>
      </c>
      <c r="E4" s="114">
        <f t="shared" si="0"/>
        <v>5000</v>
      </c>
      <c r="F4" s="114">
        <f>SUM(F3)</f>
        <v>1221</v>
      </c>
      <c r="G4" s="114">
        <f>SUM(G3)</f>
        <v>5000</v>
      </c>
      <c r="H4" s="114">
        <f>SUM(H3)</f>
        <v>5000</v>
      </c>
      <c r="I4" s="166">
        <f>E4-H4</f>
        <v>0</v>
      </c>
      <c r="J4" s="203"/>
    </row>
    <row r="5" spans="1:10" x14ac:dyDescent="0.25">
      <c r="A5" s="204"/>
      <c r="J5" s="205"/>
    </row>
    <row r="6" spans="1:10" s="209" customFormat="1" ht="16.2" thickBot="1" x14ac:dyDescent="0.35">
      <c r="A6" s="206" t="s">
        <v>181</v>
      </c>
      <c r="B6" s="207"/>
      <c r="C6" s="207"/>
      <c r="D6" s="207"/>
      <c r="E6" s="210">
        <f>0-E4</f>
        <v>-5000</v>
      </c>
      <c r="F6" s="210">
        <f t="shared" ref="F6:I6" si="1">0-F4</f>
        <v>-1221</v>
      </c>
      <c r="G6" s="210">
        <f t="shared" si="1"/>
        <v>-5000</v>
      </c>
      <c r="H6" s="210">
        <f>0-H4</f>
        <v>-5000</v>
      </c>
      <c r="I6" s="210">
        <f t="shared" si="1"/>
        <v>0</v>
      </c>
      <c r="J6" s="208"/>
    </row>
    <row r="7" spans="1:10" ht="15.6" thickTop="1" x14ac:dyDescent="0.25"/>
  </sheetData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sheetPr>
    <tabColor theme="3" tint="0.59999389629810485"/>
    <pageSetUpPr fitToPage="1"/>
  </sheetPr>
  <dimension ref="A1:I60"/>
  <sheetViews>
    <sheetView zoomScale="175" zoomScaleNormal="175" workbookViewId="0">
      <selection activeCell="F45" sqref="F45"/>
    </sheetView>
  </sheetViews>
  <sheetFormatPr defaultColWidth="8.88671875" defaultRowHeight="13.8" x14ac:dyDescent="0.25"/>
  <cols>
    <col min="1" max="1" width="54" style="1" bestFit="1" customWidth="1"/>
    <col min="2" max="2" width="14.44140625" style="14" customWidth="1"/>
    <col min="3" max="3" width="18.6640625" style="1" bestFit="1" customWidth="1"/>
    <col min="4" max="4" width="9.109375" style="1" customWidth="1"/>
    <col min="5" max="5" width="30.6640625" style="1" customWidth="1"/>
    <col min="6" max="6" width="19" style="1" customWidth="1"/>
    <col min="7" max="7" width="21.44140625" style="1" customWidth="1"/>
    <col min="8" max="8" width="14.88671875" style="1" customWidth="1"/>
    <col min="9" max="9" width="13.109375" style="1" customWidth="1"/>
    <col min="10" max="16384" width="8.88671875" style="1"/>
  </cols>
  <sheetData>
    <row r="1" spans="1:7" ht="14.4" thickBot="1" x14ac:dyDescent="0.3"/>
    <row r="2" spans="1:7" ht="14.4" thickBot="1" x14ac:dyDescent="0.3">
      <c r="A2" s="26" t="s">
        <v>182</v>
      </c>
      <c r="B2" s="27"/>
      <c r="D2" s="40" t="s">
        <v>183</v>
      </c>
      <c r="E2" s="36"/>
      <c r="F2" s="30"/>
    </row>
    <row r="3" spans="1:7" x14ac:dyDescent="0.25">
      <c r="A3" s="13" t="s">
        <v>184</v>
      </c>
      <c r="B3" s="15" t="s">
        <v>185</v>
      </c>
      <c r="D3" s="44" t="s">
        <v>186</v>
      </c>
      <c r="E3" s="2"/>
      <c r="F3" s="45" t="s">
        <v>181</v>
      </c>
    </row>
    <row r="4" spans="1:7" x14ac:dyDescent="0.25">
      <c r="A4" s="1" t="s">
        <v>0</v>
      </c>
      <c r="B4" s="14">
        <f>'Administration  '!E5</f>
        <v>1300</v>
      </c>
      <c r="D4" s="31"/>
      <c r="E4" s="22" t="s">
        <v>187</v>
      </c>
      <c r="F4" s="33">
        <f>'Administration  '!E33 +B49</f>
        <v>121790.00800000003</v>
      </c>
    </row>
    <row r="5" spans="1:7" x14ac:dyDescent="0.25">
      <c r="A5" s="1" t="s">
        <v>188</v>
      </c>
      <c r="B5" s="14">
        <f>'L &amp; A'!E5</f>
        <v>6000</v>
      </c>
      <c r="D5" s="31"/>
      <c r="E5" s="22" t="s">
        <v>189</v>
      </c>
      <c r="F5" s="37">
        <f>'L &amp; A'!E27</f>
        <v>-34770</v>
      </c>
    </row>
    <row r="6" spans="1:7" x14ac:dyDescent="0.25">
      <c r="A6" s="1" t="s">
        <v>89</v>
      </c>
      <c r="B6" s="14">
        <f>'Town Hall'!B11</f>
        <v>39045</v>
      </c>
      <c r="D6" s="31"/>
      <c r="E6" s="22" t="s">
        <v>89</v>
      </c>
      <c r="F6" s="33">
        <f>'Town Hall'!E29</f>
        <v>-19055</v>
      </c>
    </row>
    <row r="7" spans="1:7" x14ac:dyDescent="0.25">
      <c r="A7" s="1" t="s">
        <v>122</v>
      </c>
      <c r="B7" s="14">
        <v>0</v>
      </c>
      <c r="D7" s="31"/>
      <c r="E7" s="22" t="s">
        <v>122</v>
      </c>
      <c r="F7" s="33">
        <f>Civic!E17</f>
        <v>-17800</v>
      </c>
    </row>
    <row r="8" spans="1:7" x14ac:dyDescent="0.25">
      <c r="A8" s="1" t="s">
        <v>142</v>
      </c>
      <c r="B8" s="14">
        <f>Events!E8</f>
        <v>3810</v>
      </c>
      <c r="C8" s="3"/>
      <c r="D8" s="31"/>
      <c r="E8" s="22" t="s">
        <v>142</v>
      </c>
      <c r="F8" s="33">
        <f>Events!E32</f>
        <v>-32221</v>
      </c>
    </row>
    <row r="9" spans="1:7" ht="14.4" thickBot="1" x14ac:dyDescent="0.3">
      <c r="A9" s="19" t="s">
        <v>151</v>
      </c>
      <c r="B9" s="20">
        <f>SUM(B4:B8)</f>
        <v>50155</v>
      </c>
      <c r="D9" s="31"/>
      <c r="E9" s="22" t="s">
        <v>175</v>
      </c>
      <c r="F9" s="33">
        <f>'Placmaking '!H6</f>
        <v>-5000</v>
      </c>
    </row>
    <row r="10" spans="1:7" x14ac:dyDescent="0.25">
      <c r="D10" s="31"/>
      <c r="E10" s="43" t="s">
        <v>190</v>
      </c>
      <c r="F10" s="46">
        <f>SUM(F4:F9)</f>
        <v>12944.008000000031</v>
      </c>
    </row>
    <row r="11" spans="1:7" x14ac:dyDescent="0.25">
      <c r="A11" s="13" t="s">
        <v>191</v>
      </c>
      <c r="B11" s="15"/>
      <c r="D11" s="32" t="s">
        <v>192</v>
      </c>
      <c r="F11" s="38">
        <f>120003+H38</f>
        <v>118828</v>
      </c>
      <c r="G11" s="1" t="s">
        <v>193</v>
      </c>
    </row>
    <row r="12" spans="1:7" x14ac:dyDescent="0.25">
      <c r="A12" s="1" t="s">
        <v>0</v>
      </c>
      <c r="B12" s="14">
        <f>'Administration  '!E31</f>
        <v>243885</v>
      </c>
      <c r="D12" s="39" t="s">
        <v>194</v>
      </c>
      <c r="E12" s="2"/>
      <c r="F12" s="49">
        <f>F11+F26</f>
        <v>134172.00800000003</v>
      </c>
    </row>
    <row r="13" spans="1:7" x14ac:dyDescent="0.25">
      <c r="A13" s="1" t="s">
        <v>188</v>
      </c>
      <c r="B13" s="14">
        <f>'L &amp; A'!E25</f>
        <v>40770</v>
      </c>
      <c r="D13" s="31"/>
      <c r="E13" s="1" t="s">
        <v>195</v>
      </c>
      <c r="F13" s="50">
        <f>F26</f>
        <v>15344.008000000031</v>
      </c>
    </row>
    <row r="14" spans="1:7" ht="14.4" thickBot="1" x14ac:dyDescent="0.3">
      <c r="A14" s="1" t="s">
        <v>196</v>
      </c>
      <c r="B14" s="14">
        <f>'Town Hall'!E27</f>
        <v>55700</v>
      </c>
      <c r="D14" s="51"/>
      <c r="E14" s="34" t="s">
        <v>197</v>
      </c>
      <c r="F14" s="52">
        <f>F12-F13</f>
        <v>118828</v>
      </c>
    </row>
    <row r="15" spans="1:7" x14ac:dyDescent="0.25">
      <c r="A15" s="1" t="s">
        <v>122</v>
      </c>
      <c r="B15" s="14">
        <f>Civic!E15</f>
        <v>17800</v>
      </c>
      <c r="F15" s="3"/>
    </row>
    <row r="16" spans="1:7" x14ac:dyDescent="0.25">
      <c r="A16" s="1" t="s">
        <v>142</v>
      </c>
      <c r="B16" s="14">
        <f>Events!E30</f>
        <v>36031</v>
      </c>
      <c r="F16" s="3"/>
    </row>
    <row r="17" spans="1:9" x14ac:dyDescent="0.25">
      <c r="A17" s="1" t="s">
        <v>175</v>
      </c>
      <c r="B17" s="14">
        <f>'Placmaking '!H4</f>
        <v>5000</v>
      </c>
      <c r="C17" s="3"/>
      <c r="D17" s="19" t="s">
        <v>198</v>
      </c>
      <c r="E17" s="2"/>
      <c r="F17" s="2"/>
      <c r="G17" s="54"/>
    </row>
    <row r="18" spans="1:9" ht="14.4" thickBot="1" x14ac:dyDescent="0.3">
      <c r="A18" s="19" t="s">
        <v>88</v>
      </c>
      <c r="B18" s="20">
        <f>SUM(B12:B17)</f>
        <v>399186</v>
      </c>
      <c r="D18" s="35" t="s">
        <v>199</v>
      </c>
      <c r="E18" s="22"/>
    </row>
    <row r="19" spans="1:9" x14ac:dyDescent="0.25">
      <c r="D19" s="35" t="s">
        <v>200</v>
      </c>
      <c r="F19" s="4">
        <f>B18</f>
        <v>399186</v>
      </c>
    </row>
    <row r="20" spans="1:9" ht="14.4" thickBot="1" x14ac:dyDescent="0.3">
      <c r="A20" s="28" t="s">
        <v>201</v>
      </c>
      <c r="B20" s="24">
        <f>B9-B18</f>
        <v>-349031</v>
      </c>
      <c r="D20" s="22"/>
      <c r="E20" s="22" t="s">
        <v>202</v>
      </c>
      <c r="F20" s="4">
        <f>$F$19/4</f>
        <v>99796.5</v>
      </c>
    </row>
    <row r="21" spans="1:9" ht="14.4" thickBot="1" x14ac:dyDescent="0.3">
      <c r="C21" s="1" t="s">
        <v>203</v>
      </c>
      <c r="E21" s="22" t="s">
        <v>204</v>
      </c>
      <c r="F21" s="4">
        <f>$F$19/2</f>
        <v>199593</v>
      </c>
    </row>
    <row r="22" spans="1:9" ht="14.4" thickBot="1" x14ac:dyDescent="0.3">
      <c r="A22" s="22" t="s">
        <v>205</v>
      </c>
      <c r="B22" s="238">
        <v>3040</v>
      </c>
      <c r="C22" s="57">
        <f>B22-(B22*B23)</f>
        <v>2997.4116077384924</v>
      </c>
      <c r="G22" s="232" t="s">
        <v>206</v>
      </c>
      <c r="H22" s="232" t="s">
        <v>207</v>
      </c>
      <c r="I22" s="55" t="s">
        <v>208</v>
      </c>
    </row>
    <row r="23" spans="1:9" ht="15.6" customHeight="1" x14ac:dyDescent="0.25">
      <c r="A23" s="22" t="s">
        <v>209</v>
      </c>
      <c r="B23" s="18">
        <f>(B22-2998)/2998</f>
        <v>1.4009339559706471E-2</v>
      </c>
      <c r="D23" s="47">
        <v>0.05</v>
      </c>
      <c r="E23" s="233" t="s">
        <v>210</v>
      </c>
      <c r="F23" s="4">
        <f>B35</f>
        <v>26060.920000000042</v>
      </c>
      <c r="G23" s="4">
        <f>$F$14-F23</f>
        <v>92767.079999999958</v>
      </c>
      <c r="H23" s="53">
        <f>G23/$F$21</f>
        <v>0.46478122980264819</v>
      </c>
      <c r="I23" s="53">
        <f>G23/$F$20</f>
        <v>0.92956245960529638</v>
      </c>
    </row>
    <row r="24" spans="1:9" x14ac:dyDescent="0.25">
      <c r="A24" s="22" t="s">
        <v>211</v>
      </c>
      <c r="B24" s="29">
        <f>-B20/B22</f>
        <v>114.81282894736842</v>
      </c>
      <c r="C24" s="58">
        <f>B20/C22</f>
        <v>-116.4441343654298</v>
      </c>
      <c r="D24" s="47">
        <v>0.04</v>
      </c>
      <c r="E24" s="233" t="s">
        <v>210</v>
      </c>
      <c r="F24" s="4">
        <f>B40</f>
        <v>22488.616000000038</v>
      </c>
      <c r="G24" s="4">
        <f t="shared" ref="G24:G27" si="0">$F$14-F24</f>
        <v>96339.383999999962</v>
      </c>
      <c r="H24" s="53">
        <f t="shared" ref="H24:H27" si="1">G24/$F$21</f>
        <v>0.48267917211525435</v>
      </c>
      <c r="I24" s="53">
        <f t="shared" ref="I24:I27" si="2">G24/$F$20</f>
        <v>0.9653583442305087</v>
      </c>
    </row>
    <row r="25" spans="1:9" x14ac:dyDescent="0.25">
      <c r="A25" s="22"/>
      <c r="C25" s="56">
        <f>C24*B22</f>
        <v>-353990.16847090662</v>
      </c>
      <c r="D25" s="48">
        <v>0.03</v>
      </c>
      <c r="E25" s="233" t="s">
        <v>210</v>
      </c>
      <c r="F25" s="4">
        <f>B45</f>
        <v>18916.312000000034</v>
      </c>
      <c r="G25" s="4">
        <f t="shared" si="0"/>
        <v>99911.687999999966</v>
      </c>
      <c r="H25" s="53">
        <f t="shared" si="1"/>
        <v>0.50057711442786057</v>
      </c>
      <c r="I25" s="53">
        <f t="shared" si="2"/>
        <v>1.0011542288557211</v>
      </c>
    </row>
    <row r="26" spans="1:9" x14ac:dyDescent="0.25">
      <c r="A26" s="23" t="s">
        <v>212</v>
      </c>
      <c r="B26" s="21">
        <v>117.51</v>
      </c>
      <c r="C26" s="56">
        <f>C25-B20</f>
        <v>-4959.1684709066176</v>
      </c>
      <c r="D26" s="229">
        <v>0.02</v>
      </c>
      <c r="E26" s="234" t="s">
        <v>210</v>
      </c>
      <c r="F26" s="230">
        <f>B50</f>
        <v>15344.008000000031</v>
      </c>
      <c r="G26" s="230">
        <f>F14</f>
        <v>118828</v>
      </c>
      <c r="H26" s="231">
        <f t="shared" si="1"/>
        <v>0.59535154038468285</v>
      </c>
      <c r="I26" s="231">
        <f t="shared" si="2"/>
        <v>1.1907030807693657</v>
      </c>
    </row>
    <row r="27" spans="1:9" x14ac:dyDescent="0.25">
      <c r="A27" s="22"/>
      <c r="D27" s="48">
        <v>0.01</v>
      </c>
      <c r="E27" s="233" t="s">
        <v>210</v>
      </c>
      <c r="F27" s="4">
        <f>B55</f>
        <v>11771.704000000027</v>
      </c>
      <c r="G27" s="4">
        <f t="shared" si="0"/>
        <v>107056.29599999997</v>
      </c>
      <c r="H27" s="53">
        <f t="shared" si="1"/>
        <v>0.5363729990530729</v>
      </c>
      <c r="I27" s="53">
        <f t="shared" si="2"/>
        <v>1.0727459981061458</v>
      </c>
    </row>
    <row r="28" spans="1:9" x14ac:dyDescent="0.25">
      <c r="A28" s="22" t="s">
        <v>213</v>
      </c>
      <c r="B28" s="21">
        <f>B24-B26</f>
        <v>-2.6971710526315889</v>
      </c>
    </row>
    <row r="29" spans="1:9" x14ac:dyDescent="0.25">
      <c r="A29" s="22"/>
      <c r="B29" s="17"/>
    </row>
    <row r="30" spans="1:9" ht="14.4" thickBot="1" x14ac:dyDescent="0.3">
      <c r="A30" s="22" t="s">
        <v>214</v>
      </c>
      <c r="B30" s="215">
        <f>(B24-B26)/B26</f>
        <v>-2.2952693835687078E-2</v>
      </c>
      <c r="D30" s="16"/>
    </row>
    <row r="31" spans="1:9" ht="33.9" customHeight="1" thickBot="1" x14ac:dyDescent="0.3">
      <c r="A31" s="22"/>
      <c r="E31" s="245" t="s">
        <v>215</v>
      </c>
      <c r="F31" s="246" t="s">
        <v>216</v>
      </c>
      <c r="G31" s="247" t="s">
        <v>217</v>
      </c>
      <c r="H31" s="248" t="s">
        <v>218</v>
      </c>
    </row>
    <row r="32" spans="1:9" x14ac:dyDescent="0.25">
      <c r="A32" s="22" t="s">
        <v>219</v>
      </c>
      <c r="B32" s="21">
        <f>$B$26*5%</f>
        <v>5.8755000000000006</v>
      </c>
      <c r="C32" s="17" t="s">
        <v>220</v>
      </c>
      <c r="D32" s="42">
        <f>B32/52</f>
        <v>0.11299038461538463</v>
      </c>
      <c r="E32" s="224" t="s">
        <v>187</v>
      </c>
      <c r="F32" s="4">
        <f>'Administration  '!D33</f>
        <v>129181</v>
      </c>
      <c r="G32" s="4">
        <f>'Administration  '!B33</f>
        <v>125859</v>
      </c>
      <c r="H32" s="225">
        <f t="shared" ref="H32:H37" si="3">F32-G32</f>
        <v>3322</v>
      </c>
    </row>
    <row r="33" spans="1:8" x14ac:dyDescent="0.25">
      <c r="A33" s="22" t="s">
        <v>221</v>
      </c>
      <c r="B33" s="21">
        <f>$B$26+B32</f>
        <v>123.38550000000001</v>
      </c>
      <c r="E33" s="224" t="s">
        <v>189</v>
      </c>
      <c r="F33" s="4">
        <f>'L &amp; A'!D27</f>
        <v>-50152</v>
      </c>
      <c r="G33" s="4">
        <f>'L &amp; A'!B27</f>
        <v>-38250</v>
      </c>
      <c r="H33" s="226">
        <f t="shared" si="3"/>
        <v>-11902</v>
      </c>
    </row>
    <row r="34" spans="1:8" x14ac:dyDescent="0.25">
      <c r="A34" s="22" t="s">
        <v>222</v>
      </c>
      <c r="B34" s="12">
        <f>(B32+$B$26)*$B$22</f>
        <v>375091.92000000004</v>
      </c>
      <c r="E34" s="224" t="s">
        <v>89</v>
      </c>
      <c r="F34" s="4">
        <f>'Town Hall'!D29</f>
        <v>-22365</v>
      </c>
      <c r="G34" s="4">
        <f>'Town Hall'!B29</f>
        <v>-35405</v>
      </c>
      <c r="H34" s="225">
        <f t="shared" si="3"/>
        <v>13040</v>
      </c>
    </row>
    <row r="35" spans="1:8" x14ac:dyDescent="0.25">
      <c r="A35" s="25" t="s">
        <v>223</v>
      </c>
      <c r="B35" s="12">
        <f>B34+B20</f>
        <v>26060.920000000042</v>
      </c>
      <c r="E35" s="224" t="s">
        <v>122</v>
      </c>
      <c r="F35" s="4">
        <f>Civic!D17</f>
        <v>-19565</v>
      </c>
      <c r="G35" s="4">
        <f>Civic!B17</f>
        <v>-19950</v>
      </c>
      <c r="H35" s="225">
        <f t="shared" si="3"/>
        <v>385</v>
      </c>
    </row>
    <row r="36" spans="1:8" x14ac:dyDescent="0.25">
      <c r="A36" s="25"/>
      <c r="B36" s="12"/>
      <c r="E36" s="224" t="s">
        <v>142</v>
      </c>
      <c r="F36" s="4">
        <f>Events!D32</f>
        <v>-28660</v>
      </c>
      <c r="G36" s="4">
        <f>Events!B32</f>
        <v>-22640</v>
      </c>
      <c r="H36" s="225">
        <f t="shared" si="3"/>
        <v>-6020</v>
      </c>
    </row>
    <row r="37" spans="1:8" x14ac:dyDescent="0.25">
      <c r="A37" s="22" t="s">
        <v>224</v>
      </c>
      <c r="B37" s="21">
        <f>$B$26*4%</f>
        <v>4.7004000000000001</v>
      </c>
      <c r="C37" s="17" t="s">
        <v>220</v>
      </c>
      <c r="D37" s="42">
        <f>B37/52</f>
        <v>9.0392307692307688E-2</v>
      </c>
      <c r="E37" s="224" t="s">
        <v>175</v>
      </c>
      <c r="F37" s="4">
        <f>'Placmaking '!G6</f>
        <v>-5000</v>
      </c>
      <c r="G37" s="4">
        <f>'Placmaking '!E6</f>
        <v>-5000</v>
      </c>
      <c r="H37" s="225">
        <f t="shared" si="3"/>
        <v>0</v>
      </c>
    </row>
    <row r="38" spans="1:8" ht="14.4" thickBot="1" x14ac:dyDescent="0.3">
      <c r="A38" s="22" t="s">
        <v>221</v>
      </c>
      <c r="B38" s="21">
        <f>$B$26+B37</f>
        <v>122.21040000000001</v>
      </c>
      <c r="E38" s="255" t="s">
        <v>190</v>
      </c>
      <c r="F38" s="227">
        <f>SUM(F32:F37)</f>
        <v>3439</v>
      </c>
      <c r="G38" s="227">
        <f>SUM(G32:G37)</f>
        <v>4614</v>
      </c>
      <c r="H38" s="228">
        <f>SUM(H32:H37)</f>
        <v>-1175</v>
      </c>
    </row>
    <row r="39" spans="1:8" x14ac:dyDescent="0.25">
      <c r="A39" s="22" t="s">
        <v>225</v>
      </c>
      <c r="B39" s="12">
        <f>(B37+$B$26)*$B$22</f>
        <v>371519.61600000004</v>
      </c>
    </row>
    <row r="40" spans="1:8" x14ac:dyDescent="0.25">
      <c r="A40" s="25" t="s">
        <v>226</v>
      </c>
      <c r="B40" s="12">
        <f>B39+B20</f>
        <v>22488.616000000038</v>
      </c>
    </row>
    <row r="42" spans="1:8" x14ac:dyDescent="0.25">
      <c r="A42" s="22" t="s">
        <v>227</v>
      </c>
      <c r="B42" s="21">
        <f>$B$26*3%</f>
        <v>3.5253000000000001</v>
      </c>
      <c r="C42" s="17" t="s">
        <v>220</v>
      </c>
      <c r="D42" s="42">
        <f>B42/52</f>
        <v>6.7794230769230773E-2</v>
      </c>
      <c r="H42" s="13"/>
    </row>
    <row r="43" spans="1:8" x14ac:dyDescent="0.25">
      <c r="A43" s="22" t="s">
        <v>221</v>
      </c>
      <c r="B43" s="21">
        <f>$B$26+B42</f>
        <v>121.03530000000001</v>
      </c>
    </row>
    <row r="44" spans="1:8" x14ac:dyDescent="0.25">
      <c r="A44" s="22" t="s">
        <v>228</v>
      </c>
      <c r="B44" s="12">
        <f>(B42+$B$26)*$B$22</f>
        <v>367947.31200000003</v>
      </c>
    </row>
    <row r="45" spans="1:8" x14ac:dyDescent="0.25">
      <c r="A45" s="25" t="s">
        <v>226</v>
      </c>
      <c r="B45" s="12">
        <f>B44+B20</f>
        <v>18916.312000000034</v>
      </c>
    </row>
    <row r="47" spans="1:8" x14ac:dyDescent="0.25">
      <c r="A47" s="216" t="s">
        <v>229</v>
      </c>
      <c r="B47" s="217">
        <f>$B$26*2%</f>
        <v>2.3502000000000001</v>
      </c>
      <c r="C47" s="218" t="s">
        <v>220</v>
      </c>
      <c r="D47" s="219">
        <f>B47/52</f>
        <v>4.5196153846153844E-2</v>
      </c>
    </row>
    <row r="48" spans="1:8" x14ac:dyDescent="0.25">
      <c r="A48" s="216" t="s">
        <v>221</v>
      </c>
      <c r="B48" s="217">
        <f>$B$26+B47</f>
        <v>119.86020000000001</v>
      </c>
      <c r="C48" s="220"/>
      <c r="D48" s="220"/>
      <c r="E48" s="222" t="s">
        <v>230</v>
      </c>
    </row>
    <row r="49" spans="1:4" x14ac:dyDescent="0.25">
      <c r="A49" s="216" t="s">
        <v>231</v>
      </c>
      <c r="B49" s="221">
        <f>(B47+$B$26)*$B$22</f>
        <v>364375.00800000003</v>
      </c>
      <c r="C49" s="220"/>
      <c r="D49" s="220"/>
    </row>
    <row r="50" spans="1:4" x14ac:dyDescent="0.25">
      <c r="A50" s="216" t="s">
        <v>226</v>
      </c>
      <c r="B50" s="221">
        <f>B49+B20</f>
        <v>15344.008000000031</v>
      </c>
      <c r="C50" s="220"/>
      <c r="D50" s="220"/>
    </row>
    <row r="52" spans="1:4" x14ac:dyDescent="0.25">
      <c r="A52" s="22" t="s">
        <v>232</v>
      </c>
      <c r="B52" s="21">
        <f>$B$26*1%</f>
        <v>1.1751</v>
      </c>
      <c r="C52" s="17" t="s">
        <v>220</v>
      </c>
      <c r="D52" s="42">
        <f>B52/52</f>
        <v>2.2598076923076922E-2</v>
      </c>
    </row>
    <row r="53" spans="1:4" x14ac:dyDescent="0.25">
      <c r="A53" s="22" t="s">
        <v>221</v>
      </c>
      <c r="B53" s="21">
        <f>$B$26+B52</f>
        <v>118.68510000000001</v>
      </c>
    </row>
    <row r="54" spans="1:4" x14ac:dyDescent="0.25">
      <c r="A54" s="22" t="s">
        <v>233</v>
      </c>
      <c r="B54" s="12">
        <f>(B52+$B$26)*$B$22</f>
        <v>360802.70400000003</v>
      </c>
    </row>
    <row r="55" spans="1:4" x14ac:dyDescent="0.25">
      <c r="A55" s="25" t="s">
        <v>226</v>
      </c>
      <c r="B55" s="12">
        <f>B54+B20</f>
        <v>11771.704000000027</v>
      </c>
    </row>
    <row r="57" spans="1:4" x14ac:dyDescent="0.25">
      <c r="A57" s="22" t="s">
        <v>234</v>
      </c>
      <c r="B57" s="14">
        <v>0</v>
      </c>
    </row>
    <row r="58" spans="1:4" x14ac:dyDescent="0.25">
      <c r="A58" s="22" t="s">
        <v>221</v>
      </c>
      <c r="B58" s="21">
        <f>$B$26+B57</f>
        <v>117.51</v>
      </c>
    </row>
    <row r="59" spans="1:4" x14ac:dyDescent="0.25">
      <c r="A59" s="22" t="s">
        <v>235</v>
      </c>
      <c r="B59" s="12">
        <f>(B57+$B$26)*$B$22</f>
        <v>357230.4</v>
      </c>
    </row>
    <row r="60" spans="1:4" x14ac:dyDescent="0.25">
      <c r="A60" s="25" t="s">
        <v>226</v>
      </c>
      <c r="B60" s="12">
        <f>B59+B20</f>
        <v>8199.4000000000233</v>
      </c>
    </row>
  </sheetData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4568ad-f954-4833-9372-4bae4e894084" xsi:nil="true"/>
    <lcf76f155ced4ddcb4097134ff3c332f xmlns="f655eb76-86ca-45ba-a831-5adc9eccf58b">
      <Terms xmlns="http://schemas.microsoft.com/office/infopath/2007/PartnerControls"/>
    </lcf76f155ced4ddcb4097134ff3c332f>
    <SharedWithUsers xmlns="e74568ad-f954-4833-9372-4bae4e894084">
      <UserInfo>
        <DisplayName>NT Service\spsearch</DisplayName>
        <AccountId>11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BCFCAFD916064CA0E1D034026489B0" ma:contentTypeVersion="17" ma:contentTypeDescription="Create a new document." ma:contentTypeScope="" ma:versionID="9c9409c727c5bbd3b1ee6d9baf03a23e">
  <xsd:schema xmlns:xsd="http://www.w3.org/2001/XMLSchema" xmlns:xs="http://www.w3.org/2001/XMLSchema" xmlns:p="http://schemas.microsoft.com/office/2006/metadata/properties" xmlns:ns2="f655eb76-86ca-45ba-a831-5adc9eccf58b" xmlns:ns3="e74568ad-f954-4833-9372-4bae4e894084" targetNamespace="http://schemas.microsoft.com/office/2006/metadata/properties" ma:root="true" ma:fieldsID="cd39902361fd3c5c5d6fdf3787aa2da3" ns2:_="" ns3:_="">
    <xsd:import namespace="f655eb76-86ca-45ba-a831-5adc9eccf58b"/>
    <xsd:import namespace="e74568ad-f954-4833-9372-4bae4e894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5eb76-86ca-45ba-a831-5adc9eccf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568ad-f954-4833-9372-4bae4e89408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ef81a84-d463-4734-b747-34898441991e}" ma:internalName="TaxCatchAll" ma:showField="CatchAllData" ma:web="e74568ad-f954-4833-9372-4bae4e8940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e74568ad-f954-4833-9372-4bae4e894084"/>
    <ds:schemaRef ds:uri="f655eb76-86ca-45ba-a831-5adc9eccf58b"/>
  </ds:schemaRefs>
</ds:datastoreItem>
</file>

<file path=customXml/itemProps2.xml><?xml version="1.0" encoding="utf-8"?>
<ds:datastoreItem xmlns:ds="http://schemas.openxmlformats.org/officeDocument/2006/customXml" ds:itemID="{64B20F14-2F32-4DF1-94C0-8D26A0393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55eb76-86ca-45ba-a831-5adc9eccf58b"/>
    <ds:schemaRef ds:uri="e74568ad-f954-4833-9372-4bae4e894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Administration  </vt:lpstr>
      <vt:lpstr>L &amp; A</vt:lpstr>
      <vt:lpstr>Town Hall</vt:lpstr>
      <vt:lpstr>Civic</vt:lpstr>
      <vt:lpstr>Events</vt:lpstr>
      <vt:lpstr>Placmaking </vt:lpstr>
      <vt:lpstr>Summary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2026-04-15T15:21:55Z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0x010100A7BCFCAFD916064CA0E1D034026489B0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